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05" yWindow="-240" windowWidth="13995" windowHeight="11640" tabRatio="761" activeTab="4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externalReferences>
    <externalReference r:id="rId7"/>
  </externalReference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1'!$A$11:$X$19</definedName>
    <definedName name="_xlnm._FilterDatabase" localSheetId="3" hidden="1">'Приложение 1.1'!$A$10:$V$22</definedName>
    <definedName name="_xlnm._FilterDatabase" localSheetId="1" hidden="1">'Приложение 2'!$A$13:$AB$21</definedName>
    <definedName name="_xlnm._FilterDatabase" localSheetId="4" hidden="1">'Приложение 2.1'!$A$12:$CD$24</definedName>
    <definedName name="_xlnm._FilterDatabase" localSheetId="2" hidden="1">'Приложение 3'!$A$8:$Q$12</definedName>
    <definedName name="_xlnm.Print_Area" localSheetId="0">'Приложение 1'!$A$3:$U$19</definedName>
    <definedName name="_xlnm.Print_Area" localSheetId="3">'Приложение 1.1'!$A$1:$S$22</definedName>
    <definedName name="_xlnm.Print_Area" localSheetId="1">'Приложение 2'!$A$3:$V$21</definedName>
    <definedName name="_xlnm.Print_Area" localSheetId="4">'Приложение 2.1'!$A$1:$AL$24</definedName>
    <definedName name="_xlnm.Print_Area" localSheetId="2">'Приложение 3'!$A$1:$N$12</definedName>
    <definedName name="_xlnm.Print_Area" localSheetId="5">'Приложение 3.1'!$A$1:$F$14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I14" i="5"/>
  <c r="E14"/>
  <c r="M12" i="7"/>
  <c r="K12"/>
  <c r="J12"/>
  <c r="R14" i="5"/>
  <c r="P14"/>
  <c r="N14"/>
  <c r="K14"/>
  <c r="J14"/>
  <c r="G14"/>
  <c r="Q12" i="7"/>
  <c r="P12"/>
  <c r="O12"/>
  <c r="R11" i="9"/>
  <c r="Q11"/>
  <c r="O11"/>
  <c r="N11"/>
  <c r="M11"/>
  <c r="K11"/>
  <c r="J11"/>
  <c r="I11"/>
  <c r="AL13" i="10" l="1"/>
  <c r="AI13"/>
  <c r="AH13"/>
  <c r="AG13"/>
  <c r="AF13"/>
  <c r="AE13"/>
  <c r="AD13"/>
  <c r="AC13"/>
  <c r="AB13"/>
  <c r="AA13"/>
  <c r="Z13"/>
  <c r="Y13"/>
  <c r="W13"/>
  <c r="U13"/>
  <c r="T13"/>
  <c r="S13"/>
  <c r="R13"/>
  <c r="Q13"/>
  <c r="P13"/>
  <c r="O13"/>
  <c r="N13"/>
  <c r="M13"/>
  <c r="L13"/>
  <c r="K13"/>
  <c r="J13"/>
  <c r="I13"/>
  <c r="E13" i="11"/>
  <c r="I22" i="9"/>
  <c r="J22"/>
  <c r="K22"/>
  <c r="M22"/>
  <c r="N22"/>
  <c r="O22"/>
  <c r="Q22"/>
  <c r="R22"/>
  <c r="BK20" i="10" l="1"/>
  <c r="BG21" l="1"/>
  <c r="BK21"/>
  <c r="BG22"/>
  <c r="BK22"/>
  <c r="BG23"/>
  <c r="BK23"/>
  <c r="BG24"/>
  <c r="BK24"/>
  <c r="BG15"/>
  <c r="BG16"/>
  <c r="BG17"/>
  <c r="BG18"/>
  <c r="BG19"/>
  <c r="AN15"/>
  <c r="BL15" s="1"/>
  <c r="AO15"/>
  <c r="BM15" s="1"/>
  <c r="AP15"/>
  <c r="BN15" s="1"/>
  <c r="AQ15"/>
  <c r="BO15" s="1"/>
  <c r="AR15"/>
  <c r="BP15" s="1"/>
  <c r="AS15"/>
  <c r="BQ15" s="1"/>
  <c r="AT15"/>
  <c r="BR15" s="1"/>
  <c r="AU15"/>
  <c r="BS15" s="1"/>
  <c r="AV15"/>
  <c r="BT15" s="1"/>
  <c r="AW15"/>
  <c r="BU15" s="1"/>
  <c r="AX15"/>
  <c r="BV15" s="1"/>
  <c r="AY15"/>
  <c r="BW15" s="1"/>
  <c r="AN16"/>
  <c r="BL16" s="1"/>
  <c r="AO16"/>
  <c r="BM16" s="1"/>
  <c r="AP16"/>
  <c r="BN16" s="1"/>
  <c r="AQ16"/>
  <c r="BO16" s="1"/>
  <c r="AR16"/>
  <c r="BP16" s="1"/>
  <c r="AS16"/>
  <c r="BQ16" s="1"/>
  <c r="AT16"/>
  <c r="BR16" s="1"/>
  <c r="AU16"/>
  <c r="AV16"/>
  <c r="BT16" s="1"/>
  <c r="AW16"/>
  <c r="BU16" s="1"/>
  <c r="AX16"/>
  <c r="BV16" s="1"/>
  <c r="AY16"/>
  <c r="BW16" s="1"/>
  <c r="AN17"/>
  <c r="BL17" s="1"/>
  <c r="AO17"/>
  <c r="BM17" s="1"/>
  <c r="AP17"/>
  <c r="BN17" s="1"/>
  <c r="AQ17"/>
  <c r="BO17" s="1"/>
  <c r="AR17"/>
  <c r="BP17" s="1"/>
  <c r="AS17"/>
  <c r="BQ17" s="1"/>
  <c r="AT17"/>
  <c r="BR17" s="1"/>
  <c r="AU17"/>
  <c r="BS17" s="1"/>
  <c r="AV17"/>
  <c r="BT17" s="1"/>
  <c r="AW17"/>
  <c r="BU17" s="1"/>
  <c r="AX17"/>
  <c r="BV17" s="1"/>
  <c r="AY17"/>
  <c r="BW17" s="1"/>
  <c r="AN18"/>
  <c r="BL18" s="1"/>
  <c r="AO18"/>
  <c r="BM18" s="1"/>
  <c r="AP18"/>
  <c r="BN18" s="1"/>
  <c r="AQ18"/>
  <c r="BO18" s="1"/>
  <c r="AR18"/>
  <c r="BP18" s="1"/>
  <c r="AS18"/>
  <c r="BQ18" s="1"/>
  <c r="AT18"/>
  <c r="BR18" s="1"/>
  <c r="AU18"/>
  <c r="AV18"/>
  <c r="BT18" s="1"/>
  <c r="AW18"/>
  <c r="BU18" s="1"/>
  <c r="AX18"/>
  <c r="BV18" s="1"/>
  <c r="AY18"/>
  <c r="BW18" s="1"/>
  <c r="AN20"/>
  <c r="BL20" s="1"/>
  <c r="AO20"/>
  <c r="BM20" s="1"/>
  <c r="AP20"/>
  <c r="BN20" s="1"/>
  <c r="AQ20"/>
  <c r="BO20" s="1"/>
  <c r="AR20"/>
  <c r="BP20" s="1"/>
  <c r="AS20"/>
  <c r="BQ20" s="1"/>
  <c r="AT20"/>
  <c r="BR20" s="1"/>
  <c r="AU20"/>
  <c r="AV20"/>
  <c r="BT20" s="1"/>
  <c r="AW20"/>
  <c r="BU20" s="1"/>
  <c r="AX20"/>
  <c r="BV20" s="1"/>
  <c r="AY20"/>
  <c r="BW20" s="1"/>
  <c r="AN21"/>
  <c r="BL21" s="1"/>
  <c r="AO21"/>
  <c r="BM21" s="1"/>
  <c r="AP21"/>
  <c r="BN21" s="1"/>
  <c r="AQ21"/>
  <c r="BO21" s="1"/>
  <c r="AR21"/>
  <c r="BP21" s="1"/>
  <c r="AS21"/>
  <c r="BQ21" s="1"/>
  <c r="AT21"/>
  <c r="BR21" s="1"/>
  <c r="AU21"/>
  <c r="AV21"/>
  <c r="BT21" s="1"/>
  <c r="AW21"/>
  <c r="BU21" s="1"/>
  <c r="AX21"/>
  <c r="BV21" s="1"/>
  <c r="AY21"/>
  <c r="BW21" s="1"/>
  <c r="AN22"/>
  <c r="BL22" s="1"/>
  <c r="AO22"/>
  <c r="BM22" s="1"/>
  <c r="AP22"/>
  <c r="BN22" s="1"/>
  <c r="AQ22"/>
  <c r="BO22" s="1"/>
  <c r="AR22"/>
  <c r="BP22" s="1"/>
  <c r="AS22"/>
  <c r="BQ22" s="1"/>
  <c r="AT22"/>
  <c r="BR22" s="1"/>
  <c r="AV22"/>
  <c r="BT22" s="1"/>
  <c r="AW22"/>
  <c r="BU22" s="1"/>
  <c r="AX22"/>
  <c r="BV22" s="1"/>
  <c r="AY22"/>
  <c r="BW22" s="1"/>
  <c r="AN23"/>
  <c r="BL23" s="1"/>
  <c r="AO23"/>
  <c r="BM23" s="1"/>
  <c r="AP23"/>
  <c r="BN23" s="1"/>
  <c r="AQ23"/>
  <c r="BO23" s="1"/>
  <c r="AR23"/>
  <c r="BP23" s="1"/>
  <c r="AS23"/>
  <c r="BQ23" s="1"/>
  <c r="AT23"/>
  <c r="BR23" s="1"/>
  <c r="AV23"/>
  <c r="BT23" s="1"/>
  <c r="AW23"/>
  <c r="BU23" s="1"/>
  <c r="AX23"/>
  <c r="BV23" s="1"/>
  <c r="AY23"/>
  <c r="BW23" s="1"/>
  <c r="BS18" l="1"/>
  <c r="BS16"/>
  <c r="BS21"/>
  <c r="E11" i="11" l="1"/>
  <c r="X23" i="10" l="1"/>
  <c r="AU23" s="1"/>
  <c r="BS23" s="1"/>
  <c r="X22"/>
  <c r="AU22" l="1"/>
  <c r="BS22" s="1"/>
  <c r="X13"/>
  <c r="CB21"/>
  <c r="CB22"/>
  <c r="CB23"/>
  <c r="CB24"/>
  <c r="CB20"/>
  <c r="BG20" l="1"/>
  <c r="BS20" s="1"/>
  <c r="AK22"/>
  <c r="AK13" s="1"/>
  <c r="AJ22" l="1"/>
  <c r="AK23"/>
  <c r="AJ23"/>
  <c r="G22" l="1"/>
  <c r="L20" i="9" s="1"/>
  <c r="P20" s="1"/>
  <c r="AJ13" i="10"/>
  <c r="G23"/>
  <c r="L21" i="9" s="1"/>
  <c r="P21" s="1"/>
  <c r="P22" l="1"/>
  <c r="L22"/>
  <c r="C19" i="10" l="1"/>
  <c r="C24"/>
  <c r="C13" l="1"/>
  <c r="CA15" l="1"/>
  <c r="CA20"/>
  <c r="CA21"/>
  <c r="CA22"/>
  <c r="CD22" s="1"/>
  <c r="CA23"/>
  <c r="CB15"/>
  <c r="CB16"/>
  <c r="CB17"/>
  <c r="CB18"/>
  <c r="CB19"/>
  <c r="CC22" l="1"/>
  <c r="CC23"/>
  <c r="CC21"/>
  <c r="CC15"/>
  <c r="CC20"/>
  <c r="BZ15" l="1"/>
  <c r="BZ20"/>
  <c r="BZ21"/>
  <c r="BY15"/>
  <c r="BY20"/>
  <c r="BY21"/>
  <c r="Y16" i="5" l="1"/>
  <c r="Y18"/>
  <c r="Y19"/>
  <c r="Y20"/>
  <c r="Y21"/>
  <c r="X16"/>
  <c r="X17"/>
  <c r="X18"/>
  <c r="X19"/>
  <c r="X20"/>
  <c r="X21"/>
  <c r="V14" i="7"/>
  <c r="V15"/>
  <c r="V16"/>
  <c r="V17"/>
  <c r="V18"/>
  <c r="Z20" i="5" l="1"/>
  <c r="Z18"/>
  <c r="Z21"/>
  <c r="Z19"/>
  <c r="Z16"/>
  <c r="E10" i="11" l="1"/>
  <c r="D14" l="1"/>
  <c r="C14"/>
  <c r="I24" i="10"/>
  <c r="AN24" s="1"/>
  <c r="BL24" s="1"/>
  <c r="J24"/>
  <c r="K24"/>
  <c r="L24"/>
  <c r="M24"/>
  <c r="N24"/>
  <c r="O24"/>
  <c r="P24"/>
  <c r="Q24"/>
  <c r="R24"/>
  <c r="S24"/>
  <c r="T24"/>
  <c r="U24"/>
  <c r="W24"/>
  <c r="Y24"/>
  <c r="Z24"/>
  <c r="AA24"/>
  <c r="AB24"/>
  <c r="AC24"/>
  <c r="AD24"/>
  <c r="AE24"/>
  <c r="AF24"/>
  <c r="AG24"/>
  <c r="AH24"/>
  <c r="AI24"/>
  <c r="AY24" s="1"/>
  <c r="BW24" s="1"/>
  <c r="AL24"/>
  <c r="G24"/>
  <c r="BZ23"/>
  <c r="BY23"/>
  <c r="H23"/>
  <c r="H22"/>
  <c r="J17" i="9"/>
  <c r="K17"/>
  <c r="D12" i="11" s="1"/>
  <c r="M17" i="9"/>
  <c r="N17"/>
  <c r="O17"/>
  <c r="Q17"/>
  <c r="R17"/>
  <c r="I17"/>
  <c r="C12" i="11" s="1"/>
  <c r="I19" i="10"/>
  <c r="AN19" s="1"/>
  <c r="BL19" s="1"/>
  <c r="J19"/>
  <c r="K19"/>
  <c r="L19"/>
  <c r="M19"/>
  <c r="N19"/>
  <c r="O19"/>
  <c r="P19"/>
  <c r="Q19"/>
  <c r="R19"/>
  <c r="S19"/>
  <c r="T19"/>
  <c r="U19"/>
  <c r="W19"/>
  <c r="Y19"/>
  <c r="Z19"/>
  <c r="AA19"/>
  <c r="AB19"/>
  <c r="AC19"/>
  <c r="AD19"/>
  <c r="AE19"/>
  <c r="AF19"/>
  <c r="AG19"/>
  <c r="AH19"/>
  <c r="AI19"/>
  <c r="AY19" s="1"/>
  <c r="BW19" s="1"/>
  <c r="AL19"/>
  <c r="H18"/>
  <c r="H13" s="1"/>
  <c r="H17"/>
  <c r="G17" s="1"/>
  <c r="CA17" s="1"/>
  <c r="CC17" s="1"/>
  <c r="AK19"/>
  <c r="AJ19"/>
  <c r="H16"/>
  <c r="G16" s="1"/>
  <c r="CA16" s="1"/>
  <c r="CC16" s="1"/>
  <c r="D13" i="11" l="1"/>
  <c r="C13"/>
  <c r="AT19" i="10"/>
  <c r="BR19" s="1"/>
  <c r="AS19"/>
  <c r="BQ19" s="1"/>
  <c r="AR19"/>
  <c r="BP19" s="1"/>
  <c r="AQ19"/>
  <c r="BO19" s="1"/>
  <c r="AP19"/>
  <c r="BN19" s="1"/>
  <c r="AO19"/>
  <c r="BM19" s="1"/>
  <c r="AX24"/>
  <c r="BV24" s="1"/>
  <c r="AW24"/>
  <c r="BU24" s="1"/>
  <c r="AV24"/>
  <c r="BT24" s="1"/>
  <c r="AX19"/>
  <c r="BV19" s="1"/>
  <c r="AW19"/>
  <c r="BU19" s="1"/>
  <c r="AV19"/>
  <c r="BT19" s="1"/>
  <c r="AT24"/>
  <c r="BR24" s="1"/>
  <c r="AS24"/>
  <c r="BQ24" s="1"/>
  <c r="AR24"/>
  <c r="BP24" s="1"/>
  <c r="AQ24"/>
  <c r="BO24" s="1"/>
  <c r="AP24"/>
  <c r="BN24" s="1"/>
  <c r="AO24"/>
  <c r="BM24" s="1"/>
  <c r="H24"/>
  <c r="CA24"/>
  <c r="CC24" s="1"/>
  <c r="BY17"/>
  <c r="BZ17"/>
  <c r="AK24"/>
  <c r="BZ24" s="1"/>
  <c r="BZ22"/>
  <c r="BY16"/>
  <c r="BZ16"/>
  <c r="AJ24"/>
  <c r="BY24" s="1"/>
  <c r="BY22"/>
  <c r="G18"/>
  <c r="G13" s="1"/>
  <c r="L15" i="9"/>
  <c r="P15" s="1"/>
  <c r="H19" i="10"/>
  <c r="X19"/>
  <c r="AU19" s="1"/>
  <c r="BS19" s="1"/>
  <c r="X24"/>
  <c r="AU24" s="1"/>
  <c r="BS24" s="1"/>
  <c r="F14" i="11"/>
  <c r="BZ18" i="10" l="1"/>
  <c r="CA18"/>
  <c r="CC18" s="1"/>
  <c r="C11" i="11"/>
  <c r="G19" i="10"/>
  <c r="CA19" s="1"/>
  <c r="CC19" s="1"/>
  <c r="BY18"/>
  <c r="L16" i="9"/>
  <c r="P16" s="1"/>
  <c r="L14"/>
  <c r="D11" i="11"/>
  <c r="D10" s="1"/>
  <c r="BY19" i="10" l="1"/>
  <c r="BZ19"/>
  <c r="P14" i="9"/>
  <c r="P17" s="1"/>
  <c r="P11" s="1"/>
  <c r="L17"/>
  <c r="F12" i="11" l="1"/>
  <c r="L11" i="9"/>
  <c r="F13" i="11"/>
  <c r="C10" l="1"/>
  <c r="L17" i="5" l="1"/>
  <c r="I17"/>
  <c r="Y17" l="1"/>
  <c r="Z17" s="1"/>
  <c r="H11" i="6" l="1"/>
  <c r="I12"/>
  <c r="I11" l="1"/>
  <c r="I10" s="1"/>
  <c r="J19" i="7" l="1"/>
  <c r="C12" i="6" s="1"/>
  <c r="K19" i="7"/>
  <c r="L19"/>
  <c r="M19"/>
  <c r="D12" i="6" s="1"/>
  <c r="O19" i="7"/>
  <c r="P19"/>
  <c r="Q19"/>
  <c r="E20" i="5" l="1"/>
  <c r="E18"/>
  <c r="E21"/>
  <c r="E19"/>
  <c r="D11" i="6"/>
  <c r="D10" s="1"/>
  <c r="C11"/>
  <c r="C10" s="1"/>
  <c r="N18" i="7" l="1"/>
  <c r="R18" s="1"/>
  <c r="N15"/>
  <c r="R15" s="1"/>
  <c r="N16"/>
  <c r="R16" s="1"/>
  <c r="N17"/>
  <c r="R17" s="1"/>
  <c r="E17" i="5"/>
  <c r="N19" i="7" l="1"/>
  <c r="N12" s="1"/>
  <c r="R19"/>
  <c r="R12" s="1"/>
  <c r="M12" i="6" l="1"/>
  <c r="N12" s="1"/>
  <c r="S19" i="7"/>
  <c r="V19" s="1"/>
  <c r="M11" i="6" l="1"/>
  <c r="N11" l="1"/>
  <c r="F11" i="11" l="1"/>
  <c r="F10" s="1"/>
  <c r="N10" i="6" s="1"/>
  <c r="Q11" l="1"/>
</calcChain>
</file>

<file path=xl/sharedStrings.xml><?xml version="1.0" encoding="utf-8"?>
<sst xmlns="http://schemas.openxmlformats.org/spreadsheetml/2006/main" count="469" uniqueCount="181">
  <si>
    <t>кв,м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</si>
  <si>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</si>
  <si>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</si>
  <si>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</si>
  <si>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</si>
  <si>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</si>
  <si>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</si>
  <si>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</si>
  <si>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</si>
  <si>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</si>
  <si>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</si>
  <si>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</si>
  <si>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</si>
  <si>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</si>
  <si>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</si>
  <si>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</si>
  <si>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</si>
  <si>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</si>
  <si>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</si>
  <si>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</si>
  <si>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</si>
  <si>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</si>
  <si>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</si>
  <si>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</si>
  <si>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</si>
  <si>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</si>
  <si>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</si>
  <si>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</si>
  <si>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</si>
  <si>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</si>
  <si>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</si>
  <si>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</si>
  <si>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</si>
  <si>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</si>
  <si>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</si>
  <si>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</si>
  <si>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</si>
  <si>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</si>
  <si>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</si>
  <si>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</si>
  <si>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</si>
  <si>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</si>
  <si>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</si>
  <si>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</si>
  <si>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</si>
  <si>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</si>
  <si>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</si>
  <si>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</si>
  <si>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</si>
  <si>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</si>
  <si>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</si>
  <si>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</si>
  <si>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</si>
  <si>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</si>
  <si>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</si>
  <si>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</si>
  <si>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</si>
  <si>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</si>
  <si>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</si>
  <si>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</si>
  <si>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</si>
  <si>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</si>
  <si>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</si>
  <si>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</si>
  <si>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</si>
  <si>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</si>
  <si>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</si>
  <si>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</si>
  <si>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</si>
  <si>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</si>
  <si>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</si>
  <si>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</si>
  <si>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</si>
  <si>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</si>
  <si>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</si>
  <si>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</si>
  <si>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</si>
  <si>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</si>
  <si>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</si>
  <si>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</si>
  <si>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</si>
  <si>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</si>
  <si>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</si>
  <si>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</si>
  <si>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</si>
  <si>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</si>
  <si>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1968</t>
  </si>
  <si>
    <t>1974</t>
  </si>
  <si>
    <t>1969</t>
  </si>
  <si>
    <t>1990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</si>
  <si>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</si>
  <si>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</si>
  <si>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</si>
  <si>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</si>
  <si>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</si>
  <si>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СК</t>
  </si>
  <si>
    <t>2017 год</t>
  </si>
  <si>
    <t>2019 год</t>
  </si>
  <si>
    <t>№ п/п</t>
  </si>
  <si>
    <t>Всего:</t>
  </si>
  <si>
    <t>2017 г.</t>
  </si>
  <si>
    <t>2018 год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</si>
  <si>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</si>
  <si>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</si>
  <si>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</si>
  <si>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</si>
  <si>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</si>
  <si>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</si>
  <si>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</si>
  <si>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</si>
  <si>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</si>
  <si>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</si>
  <si>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</si>
  <si>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</si>
  <si>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</si>
  <si>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</si>
  <si>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</si>
  <si>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</si>
  <si>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</si>
  <si>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</si>
  <si>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</si>
  <si>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</si>
  <si>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</si>
  <si>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</si>
  <si>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</si>
  <si>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</si>
  <si>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</si>
  <si>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</si>
  <si>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</si>
  <si>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</si>
  <si>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</si>
  <si>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</si>
  <si>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</si>
  <si>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</si>
  <si>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</si>
  <si>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</si>
  <si>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</si>
  <si>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</si>
  <si>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</si>
  <si>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</si>
  <si>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</si>
  <si>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</si>
  <si>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Тип кровли (ПК - плоская; СК - скатная)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</si>
  <si>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</si>
  <si>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</si>
  <si>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</si>
  <si>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</si>
  <si>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</si>
  <si>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</si>
  <si>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</si>
  <si>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</si>
  <si>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</si>
  <si>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</si>
  <si>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</si>
  <si>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</si>
  <si>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</si>
  <si>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</si>
  <si>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</si>
  <si>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</si>
  <si>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</si>
  <si>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Планируемые показатели выполнения работ по капитальному ремонту многоквартирных домов, включенных в краткосрочный план (этап 2018-2019 годов)</t>
  </si>
  <si>
    <t>Итого по по муниципальному образованию "город Сураж" Суражского муниципального района (2018-2019 гг.)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</si>
  <si>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</si>
  <si>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 xml:space="preserve">Перечень многоквартирных домов, включенных в краткосрочный план (этап 2018-2019 годов), с указанием видов и стоимости услуг и (или) работ по капитальному ремонту </t>
  </si>
  <si>
    <t xml:space="preserve">Итого попо муниципальному образованию "город Сураж" Суражского муниципального района 2018 - 2019 гг 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</si>
  <si>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</si>
  <si>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Перечень многоквартирных домов, включенных в краткосрочный план (этап 2018-2019 годов)</t>
  </si>
  <si>
    <t xml:space="preserve">Итого по по муниципальному образованию "город Сураж" Суражского муниципального района 2018 - 2019 гг </t>
  </si>
  <si>
    <t>Планируемые показатели выполнения работ по капитальному ремонту многоквартирных домов, включенных в краткосрочный план (этап 2017 года)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</si>
  <si>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</si>
  <si>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</si>
  <si>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Итого попо муниципальному образованию "город Сураж" Суражского муниципального района 2017-2019 гг.</t>
  </si>
  <si>
    <t>Итого по по муниципальному образованию "город Сураж" Суражского муниципального района на 2017-2019 гг.</t>
  </si>
  <si>
    <t>Итого по по муниципальному образованию "город Сураж" Суражского муниципального района (2017-2019 гг.)</t>
  </si>
  <si>
    <t>Приложение 3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15.10.2018 г. №953</t>
  </si>
  <si>
    <t>Приложение 2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15.10.2018 г. №953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</si>
  <si>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</si>
  <si>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Приложение 1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15.10.2018 г. №953</t>
  </si>
  <si>
    <t>Приложение 4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15.10.2018 г. №953</t>
  </si>
  <si>
    <t>Приложение 5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15.10.2018 г. №953</t>
  </si>
  <si>
    <t>Приложение 6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15.10.2018 г. №953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</si>
</sst>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&quot;р.&quot;"/>
  </numFmts>
  <fonts count="66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10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7">
    <xf numFmtId="0" fontId="0" fillId="0" borderId="0" applyNumberFormat="0" applyBorder="0" applyProtection="0">
      <alignment horizontal="left" vertical="center" wrapText="1"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6" fillId="0" borderId="0"/>
    <xf numFmtId="0" fontId="37" fillId="0" borderId="0"/>
    <xf numFmtId="0" fontId="7" fillId="34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7" fillId="27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7" fillId="3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7" fillId="3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7" fillId="3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7" fillId="3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7" fillId="2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7" fillId="3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7" fillId="31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7" fillId="27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7" fillId="40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7" fillId="4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8" fillId="15" borderId="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8" fillId="6" borderId="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9" fillId="42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9" fillId="43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9" fillId="42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10" fillId="42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0" fillId="43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0" fillId="42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1" fillId="0" borderId="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1" fillId="0" borderId="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2" fillId="0" borderId="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2" fillId="0" borderId="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3" fillId="0" borderId="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3" fillId="0" borderId="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4" fillId="0" borderId="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5" fillId="44" borderId="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15" fillId="45" borderId="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7" fillId="22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3" fillId="0" borderId="0">
      <alignment horizontal="left"/>
    </xf>
    <xf numFmtId="0" fontId="6" fillId="0" borderId="0"/>
    <xf numFmtId="0" fontId="19" fillId="5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9" fillId="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21" fillId="0" borderId="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23" fillId="10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43" fontId="6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40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3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56" fillId="0" borderId="0" xfId="0" applyFont="1" applyFill="1">
      <alignment horizontal="left" vertical="center" wrapText="1"/>
    </xf>
    <xf numFmtId="0" fontId="56" fillId="0" borderId="0" xfId="0" applyFont="1" applyFill="1" applyAlignment="1">
      <alignment vertical="center" wrapText="1"/>
    </xf>
    <xf numFmtId="165" fontId="56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right" vertical="center" wrapText="1"/>
    </xf>
    <xf numFmtId="165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>
      <alignment horizontal="left" vertical="center" wrapText="1"/>
    </xf>
    <xf numFmtId="166" fontId="56" fillId="0" borderId="0" xfId="0" applyNumberFormat="1" applyFont="1" applyFill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4" fontId="56" fillId="0" borderId="0" xfId="0" applyNumberFormat="1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righ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4" fontId="56" fillId="0" borderId="10" xfId="2041" applyNumberFormat="1" applyFont="1" applyFill="1" applyBorder="1" applyAlignment="1">
      <alignment horizontal="center" vertical="center" wrapText="1"/>
    </xf>
    <xf numFmtId="0" fontId="56" fillId="0" borderId="10" xfId="2051" applyFont="1" applyFill="1" applyBorder="1" applyAlignment="1">
      <alignment horizontal="center" vertical="center" wrapText="1"/>
    </xf>
    <xf numFmtId="4" fontId="56" fillId="0" borderId="10" xfId="2053" applyNumberFormat="1" applyFont="1" applyFill="1" applyBorder="1" applyAlignment="1">
      <alignment horizontal="center" vertical="center" wrapText="1"/>
    </xf>
    <xf numFmtId="4" fontId="56" fillId="0" borderId="10" xfId="2076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0" fontId="3" fillId="0" borderId="0" xfId="0" applyFont="1" applyFill="1" applyBorder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0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0" fontId="0" fillId="0" borderId="13" xfId="0" applyFill="1" applyBorder="1">
      <alignment horizontal="left" vertical="center" wrapText="1"/>
    </xf>
    <xf numFmtId="4" fontId="56" fillId="0" borderId="10" xfId="2051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>
      <alignment horizontal="left" vertical="center" wrapText="1"/>
    </xf>
    <xf numFmtId="4" fontId="3" fillId="0" borderId="10" xfId="2404" applyNumberFormat="1" applyFont="1" applyFill="1" applyBorder="1" applyAlignment="1">
      <alignment horizontal="center" vertical="center" wrapText="1"/>
    </xf>
    <xf numFmtId="4" fontId="3" fillId="0" borderId="10" xfId="2404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43" fontId="3" fillId="0" borderId="10" xfId="2404" applyFont="1" applyFill="1" applyBorder="1" applyAlignment="1">
      <alignment horizontal="left" vertical="center" wrapText="1"/>
    </xf>
    <xf numFmtId="4" fontId="56" fillId="0" borderId="0" xfId="2135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4" fontId="65" fillId="0" borderId="0" xfId="0" applyNumberFormat="1" applyFont="1" applyFill="1" applyAlignment="1">
      <alignment vertical="center" wrapText="1"/>
    </xf>
    <xf numFmtId="4" fontId="35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textRotation="90" wrapText="1"/>
    </xf>
    <xf numFmtId="165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textRotation="90" wrapText="1"/>
    </xf>
    <xf numFmtId="4" fontId="56" fillId="0" borderId="17" xfId="0" applyNumberFormat="1" applyFont="1" applyFill="1" applyBorder="1" applyAlignment="1">
      <alignment horizontal="center" vertical="center" textRotation="90" wrapText="1"/>
    </xf>
    <xf numFmtId="4" fontId="56" fillId="0" borderId="12" xfId="0" applyNumberFormat="1" applyFont="1" applyFill="1" applyBorder="1" applyAlignment="1">
      <alignment horizontal="center" vertical="center" textRotation="90" wrapText="1"/>
    </xf>
    <xf numFmtId="0" fontId="56" fillId="0" borderId="10" xfId="0" applyNumberFormat="1" applyFont="1" applyFill="1" applyBorder="1" applyAlignment="1">
      <alignment horizontal="center" vertical="center" textRotation="90" wrapText="1"/>
    </xf>
    <xf numFmtId="4" fontId="35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 wrapText="1" shrinkToFit="1"/>
    </xf>
    <xf numFmtId="0" fontId="34" fillId="0" borderId="10" xfId="2136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2" xfId="2134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</cellXfs>
  <cellStyles count="2437">
    <cellStyle name="20% — акцент1" xfId="2405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6"/>
    <cellStyle name="20% — акцент2" xfId="240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8"/>
    <cellStyle name="20% — акцент3" xfId="2409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0"/>
    <cellStyle name="20% — акцент4" xfId="241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2"/>
    <cellStyle name="20% — акцент5" xfId="2413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4"/>
    <cellStyle name="20% — акцент6" xfId="241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6"/>
    <cellStyle name="40% — акцент1" xfId="2417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8"/>
    <cellStyle name="40% — акцент2" xfId="241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0"/>
    <cellStyle name="40% — акцент3" xfId="2421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2"/>
    <cellStyle name="40% — акцент4" xfId="242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4"/>
    <cellStyle name="40% — акцент5" xfId="2425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6"/>
    <cellStyle name="40% — акцент6" xfId="242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8"/>
    <cellStyle name="60% — акцент1" xfId="2429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0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1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2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3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5"/>
    <cellStyle name="ИтогоБИМ" xfId="2436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Обычный_Приложение 2" xfId="2136"/>
    <cellStyle name="Плохой" xfId="2137" builtinId="27" customBuiltin="1"/>
    <cellStyle name="Плохой 10" xfId="2138"/>
    <cellStyle name="Плохой 11" xfId="2139"/>
    <cellStyle name="Плохой 12" xfId="2140"/>
    <cellStyle name="Плохой 13" xfId="2141"/>
    <cellStyle name="Плохой 14" xfId="2142"/>
    <cellStyle name="Плохой 15" xfId="2143"/>
    <cellStyle name="Плохой 16" xfId="2144"/>
    <cellStyle name="Плохой 17" xfId="2145"/>
    <cellStyle name="Плохой 18" xfId="2146"/>
    <cellStyle name="Плохой 19" xfId="2147"/>
    <cellStyle name="Плохой 2" xfId="2148"/>
    <cellStyle name="Плохой 20" xfId="2149"/>
    <cellStyle name="Плохой 21" xfId="2150"/>
    <cellStyle name="Плохой 22" xfId="2151"/>
    <cellStyle name="Плохой 23" xfId="2152"/>
    <cellStyle name="Плохой 24" xfId="2153"/>
    <cellStyle name="Плохой 25" xfId="2154"/>
    <cellStyle name="Плохой 26" xfId="2155"/>
    <cellStyle name="Плохой 27" xfId="2156"/>
    <cellStyle name="Плохой 28" xfId="2157"/>
    <cellStyle name="Плохой 29" xfId="2158"/>
    <cellStyle name="Плохой 3" xfId="2159"/>
    <cellStyle name="Плохой 30" xfId="2160"/>
    <cellStyle name="Плохой 31" xfId="2161"/>
    <cellStyle name="Плохой 32" xfId="2162"/>
    <cellStyle name="Плохой 33" xfId="2163"/>
    <cellStyle name="Плохой 34" xfId="2164"/>
    <cellStyle name="Плохой 35" xfId="2165"/>
    <cellStyle name="Плохой 36" xfId="2166"/>
    <cellStyle name="Плохой 37" xfId="2167"/>
    <cellStyle name="Плохой 38" xfId="2168"/>
    <cellStyle name="Плохой 39" xfId="2169"/>
    <cellStyle name="Плохой 4" xfId="2170"/>
    <cellStyle name="Плохой 40" xfId="2171"/>
    <cellStyle name="Плохой 41" xfId="2172"/>
    <cellStyle name="Плохой 42" xfId="2173"/>
    <cellStyle name="Плохой 43" xfId="2174"/>
    <cellStyle name="Плохой 5" xfId="2175"/>
    <cellStyle name="Плохой 6" xfId="2176"/>
    <cellStyle name="Плохой 7" xfId="2177"/>
    <cellStyle name="Плохой 8" xfId="2178"/>
    <cellStyle name="Плохой 9" xfId="2179"/>
    <cellStyle name="Пояснение" xfId="2180" builtinId="53" customBuiltin="1"/>
    <cellStyle name="Пояснение 10" xfId="2181"/>
    <cellStyle name="Пояснение 11" xfId="2182"/>
    <cellStyle name="Пояснение 12" xfId="2183"/>
    <cellStyle name="Пояснение 13" xfId="2184"/>
    <cellStyle name="Пояснение 14" xfId="2185"/>
    <cellStyle name="Пояснение 15" xfId="2186"/>
    <cellStyle name="Пояснение 16" xfId="2187"/>
    <cellStyle name="Пояснение 17" xfId="2188"/>
    <cellStyle name="Пояснение 18" xfId="2189"/>
    <cellStyle name="Пояснение 19" xfId="2190"/>
    <cellStyle name="Пояснение 2" xfId="2191"/>
    <cellStyle name="Пояснение 20" xfId="2192"/>
    <cellStyle name="Пояснение 21" xfId="2193"/>
    <cellStyle name="Пояснение 22" xfId="2194"/>
    <cellStyle name="Пояснение 23" xfId="2195"/>
    <cellStyle name="Пояснение 24" xfId="2196"/>
    <cellStyle name="Пояснение 25" xfId="2197"/>
    <cellStyle name="Пояснение 26" xfId="2198"/>
    <cellStyle name="Пояснение 27" xfId="2199"/>
    <cellStyle name="Пояснение 28" xfId="2200"/>
    <cellStyle name="Пояснение 29" xfId="2201"/>
    <cellStyle name="Пояснение 3" xfId="2202"/>
    <cellStyle name="Пояснение 30" xfId="2203"/>
    <cellStyle name="Пояснение 31" xfId="2204"/>
    <cellStyle name="Пояснение 32" xfId="2205"/>
    <cellStyle name="Пояснение 33" xfId="2206"/>
    <cellStyle name="Пояснение 34" xfId="2207"/>
    <cellStyle name="Пояснение 35" xfId="2208"/>
    <cellStyle name="Пояснение 36" xfId="2209"/>
    <cellStyle name="Пояснение 37" xfId="2210"/>
    <cellStyle name="Пояснение 38" xfId="2211"/>
    <cellStyle name="Пояснение 39" xfId="2212"/>
    <cellStyle name="Пояснение 4" xfId="2213"/>
    <cellStyle name="Пояснение 40" xfId="2214"/>
    <cellStyle name="Пояснение 41" xfId="2215"/>
    <cellStyle name="Пояснение 42" xfId="2216"/>
    <cellStyle name="Пояснение 43" xfId="2217"/>
    <cellStyle name="Пояснение 5" xfId="2218"/>
    <cellStyle name="Пояснение 6" xfId="2219"/>
    <cellStyle name="Пояснение 7" xfId="2220"/>
    <cellStyle name="Пояснение 8" xfId="2221"/>
    <cellStyle name="Пояснение 9" xfId="2222"/>
    <cellStyle name="Примечание" xfId="2223" builtinId="10" customBuiltin="1"/>
    <cellStyle name="Примечание 10" xfId="2224"/>
    <cellStyle name="Примечание 11" xfId="2225"/>
    <cellStyle name="Примечание 12" xfId="2226"/>
    <cellStyle name="Примечание 13" xfId="2227"/>
    <cellStyle name="Примечание 14" xfId="2228"/>
    <cellStyle name="Примечание 15" xfId="2229"/>
    <cellStyle name="Примечание 16" xfId="2230"/>
    <cellStyle name="Примечание 17" xfId="2231"/>
    <cellStyle name="Примечание 18" xfId="2232"/>
    <cellStyle name="Примечание 19" xfId="2233"/>
    <cellStyle name="Примечание 2" xfId="2234"/>
    <cellStyle name="Примечание 20" xfId="2235"/>
    <cellStyle name="Примечание 21" xfId="2236"/>
    <cellStyle name="Примечание 22" xfId="2237"/>
    <cellStyle name="Примечание 23" xfId="2238"/>
    <cellStyle name="Примечание 24" xfId="2239"/>
    <cellStyle name="Примечание 25" xfId="2240"/>
    <cellStyle name="Примечание 26" xfId="2241"/>
    <cellStyle name="Примечание 27" xfId="2242"/>
    <cellStyle name="Примечание 28" xfId="2243"/>
    <cellStyle name="Примечание 29" xfId="2244"/>
    <cellStyle name="Примечание 3" xfId="2245"/>
    <cellStyle name="Примечание 30" xfId="2246"/>
    <cellStyle name="Примечание 31" xfId="2247"/>
    <cellStyle name="Примечание 32" xfId="2248"/>
    <cellStyle name="Примечание 33" xfId="2249"/>
    <cellStyle name="Примечание 34" xfId="2250"/>
    <cellStyle name="Примечание 35" xfId="2251"/>
    <cellStyle name="Примечание 36" xfId="2252"/>
    <cellStyle name="Примечание 37" xfId="2253"/>
    <cellStyle name="Примечание 38" xfId="2254"/>
    <cellStyle name="Примечание 39" xfId="2255"/>
    <cellStyle name="Примечание 4" xfId="2256"/>
    <cellStyle name="Примечание 40" xfId="2257"/>
    <cellStyle name="Примечание 41" xfId="2258"/>
    <cellStyle name="Примечание 42" xfId="2259"/>
    <cellStyle name="Примечание 43" xfId="2260"/>
    <cellStyle name="Примечание 44" xfId="2261"/>
    <cellStyle name="Примечание 5" xfId="2262"/>
    <cellStyle name="Примечание 6" xfId="2263"/>
    <cellStyle name="Примечание 7" xfId="2264"/>
    <cellStyle name="Примечание 8" xfId="2265"/>
    <cellStyle name="Примечание 9" xfId="2266"/>
    <cellStyle name="Процентный 2" xfId="2267"/>
    <cellStyle name="Процентный 2 2" xfId="2268"/>
    <cellStyle name="Процентный 2_Приложение 1" xfId="2269"/>
    <cellStyle name="Процентный 3" xfId="2270"/>
    <cellStyle name="Процентный 3 2" xfId="2271"/>
    <cellStyle name="Процентный 3_Приложение 1" xfId="2272"/>
    <cellStyle name="Связанная ячейка" xfId="2273" builtinId="24" customBuiltin="1"/>
    <cellStyle name="Связанная ячейка 10" xfId="2274"/>
    <cellStyle name="Связанная ячейка 11" xfId="2275"/>
    <cellStyle name="Связанная ячейка 12" xfId="2276"/>
    <cellStyle name="Связанная ячейка 13" xfId="2277"/>
    <cellStyle name="Связанная ячейка 14" xfId="2278"/>
    <cellStyle name="Связанная ячейка 15" xfId="2279"/>
    <cellStyle name="Связанная ячейка 16" xfId="2280"/>
    <cellStyle name="Связанная ячейка 17" xfId="2281"/>
    <cellStyle name="Связанная ячейка 18" xfId="2282"/>
    <cellStyle name="Связанная ячейка 19" xfId="2283"/>
    <cellStyle name="Связанная ячейка 2" xfId="2284"/>
    <cellStyle name="Связанная ячейка 20" xfId="2285"/>
    <cellStyle name="Связанная ячейка 21" xfId="2286"/>
    <cellStyle name="Связанная ячейка 22" xfId="2287"/>
    <cellStyle name="Связанная ячейка 23" xfId="2288"/>
    <cellStyle name="Связанная ячейка 24" xfId="2289"/>
    <cellStyle name="Связанная ячейка 25" xfId="2290"/>
    <cellStyle name="Связанная ячейка 26" xfId="2291"/>
    <cellStyle name="Связанная ячейка 27" xfId="2292"/>
    <cellStyle name="Связанная ячейка 28" xfId="2293"/>
    <cellStyle name="Связанная ячейка 29" xfId="2294"/>
    <cellStyle name="Связанная ячейка 3" xfId="2295"/>
    <cellStyle name="Связанная ячейка 30" xfId="2296"/>
    <cellStyle name="Связанная ячейка 31" xfId="2297"/>
    <cellStyle name="Связанная ячейка 32" xfId="2298"/>
    <cellStyle name="Связанная ячейка 33" xfId="2299"/>
    <cellStyle name="Связанная ячейка 34" xfId="2300"/>
    <cellStyle name="Связанная ячейка 35" xfId="2301"/>
    <cellStyle name="Связанная ячейка 36" xfId="2302"/>
    <cellStyle name="Связанная ячейка 37" xfId="2303"/>
    <cellStyle name="Связанная ячейка 38" xfId="2304"/>
    <cellStyle name="Связанная ячейка 39" xfId="2305"/>
    <cellStyle name="Связанная ячейка 4" xfId="2306"/>
    <cellStyle name="Связанная ячейка 40" xfId="2307"/>
    <cellStyle name="Связанная ячейка 41" xfId="2308"/>
    <cellStyle name="Связанная ячейка 42" xfId="2309"/>
    <cellStyle name="Связанная ячейка 43" xfId="2310"/>
    <cellStyle name="Связанная ячейка 5" xfId="2311"/>
    <cellStyle name="Связанная ячейка 6" xfId="2312"/>
    <cellStyle name="Связанная ячейка 7" xfId="2313"/>
    <cellStyle name="Связанная ячейка 8" xfId="2314"/>
    <cellStyle name="Связанная ячейка 9" xfId="2315"/>
    <cellStyle name="Стиль 1" xfId="2316"/>
    <cellStyle name="Текст предупреждения" xfId="2317" builtinId="11" customBuiltin="1"/>
    <cellStyle name="Текст предупреждения 10" xfId="2318"/>
    <cellStyle name="Текст предупреждения 11" xfId="2319"/>
    <cellStyle name="Текст предупреждения 12" xfId="2320"/>
    <cellStyle name="Текст предупреждения 13" xfId="2321"/>
    <cellStyle name="Текст предупреждения 14" xfId="2322"/>
    <cellStyle name="Текст предупреждения 15" xfId="2323"/>
    <cellStyle name="Текст предупреждения 16" xfId="2324"/>
    <cellStyle name="Текст предупреждения 17" xfId="2325"/>
    <cellStyle name="Текст предупреждения 18" xfId="2326"/>
    <cellStyle name="Текст предупреждения 19" xfId="2327"/>
    <cellStyle name="Текст предупреждения 2" xfId="2328"/>
    <cellStyle name="Текст предупреждения 20" xfId="2329"/>
    <cellStyle name="Текст предупреждения 21" xfId="2330"/>
    <cellStyle name="Текст предупреждения 22" xfId="2331"/>
    <cellStyle name="Текст предупреждения 23" xfId="2332"/>
    <cellStyle name="Текст предупреждения 24" xfId="2333"/>
    <cellStyle name="Текст предупреждения 25" xfId="2334"/>
    <cellStyle name="Текст предупреждения 26" xfId="2335"/>
    <cellStyle name="Текст предупреждения 27" xfId="2336"/>
    <cellStyle name="Текст предупреждения 28" xfId="2337"/>
    <cellStyle name="Текст предупреждения 29" xfId="2338"/>
    <cellStyle name="Текст предупреждения 3" xfId="2339"/>
    <cellStyle name="Текст предупреждения 30" xfId="2340"/>
    <cellStyle name="Текст предупреждения 31" xfId="2341"/>
    <cellStyle name="Текст предупреждения 32" xfId="2342"/>
    <cellStyle name="Текст предупреждения 33" xfId="2343"/>
    <cellStyle name="Текст предупреждения 34" xfId="2344"/>
    <cellStyle name="Текст предупреждения 35" xfId="2345"/>
    <cellStyle name="Текст предупреждения 36" xfId="2346"/>
    <cellStyle name="Текст предупреждения 37" xfId="2347"/>
    <cellStyle name="Текст предупреждения 38" xfId="2348"/>
    <cellStyle name="Текст предупреждения 39" xfId="2349"/>
    <cellStyle name="Текст предупреждения 4" xfId="2350"/>
    <cellStyle name="Текст предупреждения 40" xfId="2351"/>
    <cellStyle name="Текст предупреждения 41" xfId="2352"/>
    <cellStyle name="Текст предупреждения 42" xfId="2353"/>
    <cellStyle name="Текст предупреждения 43" xfId="2354"/>
    <cellStyle name="Текст предупреждения 5" xfId="2355"/>
    <cellStyle name="Текст предупреждения 6" xfId="2356"/>
    <cellStyle name="Текст предупреждения 7" xfId="2357"/>
    <cellStyle name="Текст предупреждения 8" xfId="2358"/>
    <cellStyle name="Текст предупреждения 9" xfId="2359"/>
    <cellStyle name="Финансовый" xfId="2404" builtinId="3"/>
    <cellStyle name="Финансовый 2" xfId="2360"/>
    <cellStyle name="Хороший" xfId="2361" builtinId="26" customBuiltin="1"/>
    <cellStyle name="Хороший 10" xfId="2362"/>
    <cellStyle name="Хороший 11" xfId="2363"/>
    <cellStyle name="Хороший 12" xfId="2364"/>
    <cellStyle name="Хороший 13" xfId="2365"/>
    <cellStyle name="Хороший 14" xfId="2366"/>
    <cellStyle name="Хороший 15" xfId="2367"/>
    <cellStyle name="Хороший 16" xfId="2368"/>
    <cellStyle name="Хороший 17" xfId="2369"/>
    <cellStyle name="Хороший 18" xfId="2370"/>
    <cellStyle name="Хороший 19" xfId="2371"/>
    <cellStyle name="Хороший 2" xfId="2372"/>
    <cellStyle name="Хороший 20" xfId="2373"/>
    <cellStyle name="Хороший 21" xfId="2374"/>
    <cellStyle name="Хороший 22" xfId="2375"/>
    <cellStyle name="Хороший 23" xfId="2376"/>
    <cellStyle name="Хороший 24" xfId="2377"/>
    <cellStyle name="Хороший 25" xfId="2378"/>
    <cellStyle name="Хороший 26" xfId="2379"/>
    <cellStyle name="Хороший 27" xfId="2380"/>
    <cellStyle name="Хороший 28" xfId="2381"/>
    <cellStyle name="Хороший 29" xfId="2382"/>
    <cellStyle name="Хороший 3" xfId="2383"/>
    <cellStyle name="Хороший 30" xfId="2384"/>
    <cellStyle name="Хороший 31" xfId="2385"/>
    <cellStyle name="Хороший 32" xfId="2386"/>
    <cellStyle name="Хороший 33" xfId="2387"/>
    <cellStyle name="Хороший 34" xfId="2388"/>
    <cellStyle name="Хороший 35" xfId="2389"/>
    <cellStyle name="Хороший 36" xfId="2390"/>
    <cellStyle name="Хороший 37" xfId="2391"/>
    <cellStyle name="Хороший 38" xfId="2392"/>
    <cellStyle name="Хороший 39" xfId="2393"/>
    <cellStyle name="Хороший 4" xfId="2394"/>
    <cellStyle name="Хороший 40" xfId="2395"/>
    <cellStyle name="Хороший 41" xfId="2396"/>
    <cellStyle name="Хороший 42" xfId="2397"/>
    <cellStyle name="Хороший 43" xfId="2398"/>
    <cellStyle name="Хороший 5" xfId="2399"/>
    <cellStyle name="Хороший 6" xfId="2400"/>
    <cellStyle name="Хороший 7" xfId="2401"/>
    <cellStyle name="Хороший 8" xfId="2402"/>
    <cellStyle name="Хороший 9" xfId="2403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7;&#1088;&#1080;&#1083;&#1086;&#1078;&#1077;&#1085;&#1080;&#1103;%20&#1050;&#1057;&#1055;%202017%20-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1.1"/>
      <sheetName val="Приложение 2.1"/>
      <sheetName val="Приложение 3.1"/>
    </sheetNames>
    <sheetDataSet>
      <sheetData sheetId="0" refreshError="1"/>
      <sheetData sheetId="1" refreshError="1"/>
      <sheetData sheetId="2" refreshError="1"/>
      <sheetData sheetId="3">
        <row r="11">
          <cell r="I11">
            <v>3281.1000000000004</v>
          </cell>
          <cell r="M11">
            <v>0</v>
          </cell>
          <cell r="N11">
            <v>0</v>
          </cell>
          <cell r="O11">
            <v>0</v>
          </cell>
        </row>
      </sheetData>
      <sheetData sheetId="4">
        <row r="13">
          <cell r="G13">
            <v>9823783.9299999997</v>
          </cell>
          <cell r="I13">
            <v>0</v>
          </cell>
          <cell r="O13">
            <v>0</v>
          </cell>
          <cell r="Q13">
            <v>0</v>
          </cell>
          <cell r="S13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20"/>
  <sheetViews>
    <sheetView view="pageBreakPreview" topLeftCell="F3" zoomScale="140" zoomScaleNormal="150" zoomScaleSheetLayoutView="140" workbookViewId="0">
      <selection activeCell="O9" sqref="O9"/>
    </sheetView>
  </sheetViews>
  <sheetFormatPr defaultRowHeight="27.75" customHeight="1"/>
  <cols>
    <col min="1" max="1" width="3.1640625" style="34" customWidth="1"/>
    <col min="2" max="2" width="39.33203125" style="35" customWidth="1"/>
    <col min="3" max="3" width="21.5" style="34" hidden="1" customWidth="1"/>
    <col min="4" max="4" width="10.83203125" style="34" hidden="1" customWidth="1"/>
    <col min="5" max="5" width="7.33203125" style="116" customWidth="1"/>
    <col min="6" max="6" width="3.6640625" style="116" customWidth="1"/>
    <col min="7" max="7" width="11.33203125" style="116" customWidth="1"/>
    <col min="8" max="9" width="2.33203125" style="116" customWidth="1"/>
    <col min="10" max="10" width="9" style="36" customWidth="1"/>
    <col min="11" max="11" width="8.5" style="36" customWidth="1"/>
    <col min="12" max="12" width="9" style="36" customWidth="1"/>
    <col min="13" max="13" width="7.1640625" style="59" customWidth="1"/>
    <col min="14" max="14" width="11.1640625" style="51" customWidth="1"/>
    <col min="15" max="17" width="8.83203125" style="51" customWidth="1"/>
    <col min="18" max="18" width="11.5" style="51" customWidth="1"/>
    <col min="19" max="19" width="8.33203125" style="51" customWidth="1"/>
    <col min="20" max="20" width="10.6640625" style="51" customWidth="1"/>
    <col min="21" max="21" width="5.5" style="37" customWidth="1"/>
    <col min="22" max="22" width="12.1640625" style="34" hidden="1" customWidth="1"/>
    <col min="23" max="23" width="10.33203125" style="38" hidden="1" customWidth="1"/>
    <col min="24" max="24" width="20.5" style="34" customWidth="1"/>
    <col min="25" max="16384" width="9.33203125" style="34"/>
  </cols>
  <sheetData>
    <row r="1" spans="1:24" ht="16.5" hidden="1" customHeight="1">
      <c r="K1" s="153" t="s">
        <v>56</v>
      </c>
      <c r="L1" s="153"/>
      <c r="M1" s="153"/>
      <c r="N1" s="153"/>
      <c r="O1" s="153"/>
      <c r="P1" s="153"/>
      <c r="Q1" s="153"/>
      <c r="R1" s="153"/>
      <c r="S1" s="153"/>
      <c r="T1" s="153"/>
    </row>
    <row r="2" spans="1:24" ht="27.75" hidden="1" customHeight="1">
      <c r="J2" s="39"/>
      <c r="K2" s="113"/>
      <c r="L2" s="113"/>
      <c r="M2" s="40"/>
      <c r="N2" s="41"/>
      <c r="O2" s="41"/>
      <c r="P2" s="41"/>
      <c r="Q2" s="41"/>
      <c r="R2" s="41"/>
      <c r="S2" s="41"/>
      <c r="T2" s="41"/>
      <c r="U2" s="42"/>
    </row>
    <row r="3" spans="1:24" ht="47.25" customHeight="1">
      <c r="J3" s="39"/>
      <c r="K3" s="113"/>
      <c r="L3" s="113"/>
      <c r="M3" s="40"/>
      <c r="N3" s="41"/>
      <c r="O3" s="41"/>
      <c r="P3" s="41"/>
      <c r="Q3" s="41"/>
      <c r="R3" s="160" t="s">
        <v>177</v>
      </c>
      <c r="S3" s="160"/>
      <c r="T3" s="160"/>
      <c r="U3" s="160"/>
    </row>
    <row r="4" spans="1:24" ht="38.25" customHeight="1">
      <c r="J4" s="39"/>
      <c r="K4" s="43"/>
      <c r="L4" s="43"/>
      <c r="M4" s="43"/>
      <c r="N4" s="161" t="s">
        <v>176</v>
      </c>
      <c r="O4" s="161"/>
      <c r="P4" s="161"/>
      <c r="Q4" s="161"/>
      <c r="R4" s="161"/>
      <c r="S4" s="161"/>
      <c r="T4" s="161"/>
      <c r="U4" s="161"/>
      <c r="V4" s="96"/>
    </row>
    <row r="5" spans="1:24" ht="1.5" customHeight="1"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4" ht="12" customHeight="1">
      <c r="A6" s="162" t="s">
        <v>157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4" ht="22.5" customHeight="1">
      <c r="A7" s="141" t="s">
        <v>69</v>
      </c>
      <c r="B7" s="147" t="s">
        <v>13</v>
      </c>
      <c r="C7" s="118"/>
      <c r="D7" s="118"/>
      <c r="E7" s="141" t="s">
        <v>57</v>
      </c>
      <c r="F7" s="141"/>
      <c r="G7" s="137" t="s">
        <v>58</v>
      </c>
      <c r="H7" s="137" t="s">
        <v>59</v>
      </c>
      <c r="I7" s="137" t="s">
        <v>60</v>
      </c>
      <c r="J7" s="138" t="s">
        <v>14</v>
      </c>
      <c r="K7" s="151" t="s">
        <v>61</v>
      </c>
      <c r="L7" s="151"/>
      <c r="M7" s="159" t="s">
        <v>62</v>
      </c>
      <c r="N7" s="154" t="s">
        <v>15</v>
      </c>
      <c r="O7" s="154"/>
      <c r="P7" s="154"/>
      <c r="Q7" s="154"/>
      <c r="R7" s="154"/>
      <c r="S7" s="150" t="s">
        <v>63</v>
      </c>
      <c r="T7" s="156" t="s">
        <v>64</v>
      </c>
      <c r="U7" s="152" t="s">
        <v>65</v>
      </c>
    </row>
    <row r="8" spans="1:24" ht="18.75" customHeight="1">
      <c r="A8" s="141"/>
      <c r="B8" s="148"/>
      <c r="C8" s="118"/>
      <c r="D8" s="118"/>
      <c r="E8" s="137" t="s">
        <v>75</v>
      </c>
      <c r="F8" s="137" t="s">
        <v>76</v>
      </c>
      <c r="G8" s="137"/>
      <c r="H8" s="137"/>
      <c r="I8" s="137"/>
      <c r="J8" s="138"/>
      <c r="K8" s="138" t="s">
        <v>70</v>
      </c>
      <c r="L8" s="138" t="s">
        <v>66</v>
      </c>
      <c r="M8" s="159"/>
      <c r="N8" s="150" t="s">
        <v>70</v>
      </c>
      <c r="O8" s="154" t="s">
        <v>80</v>
      </c>
      <c r="P8" s="154"/>
      <c r="Q8" s="154"/>
      <c r="R8" s="154"/>
      <c r="S8" s="150"/>
      <c r="T8" s="157"/>
      <c r="U8" s="152"/>
    </row>
    <row r="9" spans="1:24" ht="96.75" customHeight="1">
      <c r="A9" s="141"/>
      <c r="B9" s="148"/>
      <c r="C9" s="118" t="s">
        <v>82</v>
      </c>
      <c r="D9" s="118" t="s">
        <v>83</v>
      </c>
      <c r="E9" s="137"/>
      <c r="F9" s="137"/>
      <c r="G9" s="137"/>
      <c r="H9" s="137"/>
      <c r="I9" s="137"/>
      <c r="J9" s="138"/>
      <c r="K9" s="138"/>
      <c r="L9" s="138"/>
      <c r="M9" s="159"/>
      <c r="N9" s="150"/>
      <c r="O9" s="115" t="s">
        <v>77</v>
      </c>
      <c r="P9" s="115" t="s">
        <v>78</v>
      </c>
      <c r="Q9" s="115" t="s">
        <v>79</v>
      </c>
      <c r="R9" s="115" t="s">
        <v>81</v>
      </c>
      <c r="S9" s="150"/>
      <c r="T9" s="158"/>
      <c r="U9" s="152"/>
    </row>
    <row r="10" spans="1:24" ht="15" customHeight="1">
      <c r="A10" s="141"/>
      <c r="B10" s="149"/>
      <c r="C10" s="118"/>
      <c r="D10" s="118"/>
      <c r="E10" s="137"/>
      <c r="F10" s="137"/>
      <c r="G10" s="137"/>
      <c r="H10" s="137"/>
      <c r="I10" s="137"/>
      <c r="J10" s="117" t="s">
        <v>16</v>
      </c>
      <c r="K10" s="117" t="s">
        <v>16</v>
      </c>
      <c r="L10" s="117" t="s">
        <v>0</v>
      </c>
      <c r="M10" s="44" t="s">
        <v>17</v>
      </c>
      <c r="N10" s="114" t="s">
        <v>18</v>
      </c>
      <c r="O10" s="114" t="s">
        <v>18</v>
      </c>
      <c r="P10" s="114" t="s">
        <v>55</v>
      </c>
      <c r="Q10" s="114" t="s">
        <v>55</v>
      </c>
      <c r="R10" s="114" t="s">
        <v>55</v>
      </c>
      <c r="S10" s="114" t="s">
        <v>67</v>
      </c>
      <c r="T10" s="114" t="s">
        <v>67</v>
      </c>
      <c r="U10" s="152"/>
      <c r="W10" s="41"/>
    </row>
    <row r="11" spans="1:24" ht="12" customHeight="1">
      <c r="A11" s="44">
        <v>1</v>
      </c>
      <c r="B11" s="44">
        <v>2</v>
      </c>
      <c r="C11" s="44"/>
      <c r="D11" s="44"/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5">
        <v>8</v>
      </c>
      <c r="K11" s="44">
        <v>9</v>
      </c>
      <c r="L11" s="45">
        <v>10</v>
      </c>
      <c r="M11" s="44">
        <v>11</v>
      </c>
      <c r="N11" s="45">
        <v>12</v>
      </c>
      <c r="O11" s="45">
        <v>13</v>
      </c>
      <c r="P11" s="45">
        <v>14</v>
      </c>
      <c r="Q11" s="45">
        <v>15</v>
      </c>
      <c r="R11" s="45">
        <v>16</v>
      </c>
      <c r="S11" s="45">
        <v>17</v>
      </c>
      <c r="T11" s="45">
        <v>18</v>
      </c>
      <c r="U11" s="46">
        <v>19</v>
      </c>
      <c r="V11" s="48"/>
    </row>
    <row r="12" spans="1:24" ht="20.25" customHeight="1">
      <c r="A12" s="142" t="s">
        <v>171</v>
      </c>
      <c r="B12" s="143"/>
      <c r="C12" s="134"/>
      <c r="D12" s="134"/>
      <c r="E12" s="133" t="s">
        <v>68</v>
      </c>
      <c r="F12" s="133" t="s">
        <v>68</v>
      </c>
      <c r="G12" s="133" t="s">
        <v>68</v>
      </c>
      <c r="H12" s="133" t="s">
        <v>68</v>
      </c>
      <c r="I12" s="133" t="s">
        <v>68</v>
      </c>
      <c r="J12" s="132">
        <f>J19+'Приложение 1.1'!I17+'Приложение 1.1'!I22</f>
        <v>4867.3999999999996</v>
      </c>
      <c r="K12" s="132">
        <f>K19+'Приложение 1.1'!J17+'Приложение 1.1'!J22</f>
        <v>4321.7</v>
      </c>
      <c r="L12" s="132" t="s">
        <v>68</v>
      </c>
      <c r="M12" s="45">
        <f>M19+'Приложение 1.1'!K17+'Приложение 1.1'!K22</f>
        <v>192</v>
      </c>
      <c r="N12" s="132">
        <f>N19+'Приложение 1.1'!L17+'Приложение 1.1'!L22</f>
        <v>14054139.829999998</v>
      </c>
      <c r="O12" s="45">
        <f>O19+'[1]Приложение 1.1'!M11</f>
        <v>0</v>
      </c>
      <c r="P12" s="45">
        <f>P19+'[1]Приложение 1.1'!N11</f>
        <v>0</v>
      </c>
      <c r="Q12" s="45">
        <f>Q19+'[1]Приложение 1.1'!O11</f>
        <v>0</v>
      </c>
      <c r="R12" s="132">
        <f>R19+'Приложение 1.1'!P17+'Приложение 1.1'!P22</f>
        <v>14054139.829999998</v>
      </c>
      <c r="S12" s="133" t="s">
        <v>68</v>
      </c>
      <c r="T12" s="133" t="s">
        <v>68</v>
      </c>
      <c r="U12" s="133" t="s">
        <v>68</v>
      </c>
      <c r="V12" s="48"/>
      <c r="W12" s="52"/>
    </row>
    <row r="13" spans="1:24" ht="11.25" customHeight="1">
      <c r="A13" s="144" t="s">
        <v>96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6"/>
      <c r="V13" s="48"/>
      <c r="W13" s="52"/>
      <c r="X13" s="49"/>
    </row>
    <row r="14" spans="1:24" s="54" customFormat="1" ht="9" customHeight="1">
      <c r="A14" s="140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51">
        <f t="shared" ref="V14:V19" si="0">T14-S14</f>
        <v>0</v>
      </c>
      <c r="W14" s="52"/>
    </row>
    <row r="15" spans="1:24" s="54" customFormat="1" ht="9" customHeight="1">
      <c r="A15" s="118">
        <v>233</v>
      </c>
      <c r="B15" s="53" t="s">
        <v>3</v>
      </c>
      <c r="C15" s="112" t="s">
        <v>95</v>
      </c>
      <c r="D15" s="112"/>
      <c r="E15" s="118">
        <v>1970</v>
      </c>
      <c r="F15" s="118"/>
      <c r="G15" s="118" t="s">
        <v>35</v>
      </c>
      <c r="H15" s="118" t="s">
        <v>20</v>
      </c>
      <c r="I15" s="118" t="s">
        <v>20</v>
      </c>
      <c r="J15" s="114">
        <v>490.5</v>
      </c>
      <c r="K15" s="114">
        <v>459.7</v>
      </c>
      <c r="L15" s="114">
        <v>298.2</v>
      </c>
      <c r="M15" s="44">
        <v>13</v>
      </c>
      <c r="N15" s="114">
        <f>'Приложение 2'!E18</f>
        <v>1303063.58</v>
      </c>
      <c r="O15" s="114">
        <v>0</v>
      </c>
      <c r="P15" s="114">
        <v>0</v>
      </c>
      <c r="Q15" s="114">
        <v>0</v>
      </c>
      <c r="R15" s="114">
        <f>N15</f>
        <v>1303063.58</v>
      </c>
      <c r="S15" s="114">
        <v>3328.11</v>
      </c>
      <c r="T15" s="114">
        <v>4503.95</v>
      </c>
      <c r="U15" s="46" t="s">
        <v>54</v>
      </c>
      <c r="V15" s="51">
        <f t="shared" si="0"/>
        <v>1175.8399999999997</v>
      </c>
      <c r="W15" s="52"/>
    </row>
    <row r="16" spans="1:24" s="54" customFormat="1" ht="9" customHeight="1">
      <c r="A16" s="118">
        <v>234</v>
      </c>
      <c r="B16" s="53" t="s">
        <v>4</v>
      </c>
      <c r="C16" s="112" t="s">
        <v>95</v>
      </c>
      <c r="D16" s="112"/>
      <c r="E16" s="118">
        <v>1948</v>
      </c>
      <c r="F16" s="118"/>
      <c r="G16" s="118" t="s">
        <v>35</v>
      </c>
      <c r="H16" s="118" t="s">
        <v>20</v>
      </c>
      <c r="I16" s="118">
        <v>1</v>
      </c>
      <c r="J16" s="114">
        <v>558.29999999999995</v>
      </c>
      <c r="K16" s="114">
        <v>498.1</v>
      </c>
      <c r="L16" s="114">
        <v>326.39999999999998</v>
      </c>
      <c r="M16" s="44">
        <v>15</v>
      </c>
      <c r="N16" s="114">
        <f>'Приложение 2'!E19</f>
        <v>1488399.29</v>
      </c>
      <c r="O16" s="114">
        <v>0</v>
      </c>
      <c r="P16" s="114">
        <v>0</v>
      </c>
      <c r="Q16" s="114">
        <v>0</v>
      </c>
      <c r="R16" s="114">
        <f>N16</f>
        <v>1488399.29</v>
      </c>
      <c r="S16" s="114">
        <v>3223.39</v>
      </c>
      <c r="T16" s="114">
        <v>4503.95</v>
      </c>
      <c r="U16" s="46" t="s">
        <v>54</v>
      </c>
      <c r="V16" s="51">
        <f t="shared" si="0"/>
        <v>1280.56</v>
      </c>
      <c r="W16" s="52"/>
    </row>
    <row r="17" spans="1:23" s="54" customFormat="1" ht="9" customHeight="1">
      <c r="A17" s="118">
        <v>235</v>
      </c>
      <c r="B17" s="53" t="s">
        <v>5</v>
      </c>
      <c r="C17" s="112" t="s">
        <v>95</v>
      </c>
      <c r="D17" s="112"/>
      <c r="E17" s="118">
        <v>1962</v>
      </c>
      <c r="F17" s="118"/>
      <c r="G17" s="118" t="s">
        <v>35</v>
      </c>
      <c r="H17" s="118">
        <v>2</v>
      </c>
      <c r="I17" s="118">
        <v>1</v>
      </c>
      <c r="J17" s="114">
        <v>240.3</v>
      </c>
      <c r="K17" s="114">
        <v>218.3</v>
      </c>
      <c r="L17" s="114">
        <v>143.9</v>
      </c>
      <c r="M17" s="44">
        <v>12</v>
      </c>
      <c r="N17" s="114">
        <f>'Приложение 2'!E20</f>
        <v>740359.55</v>
      </c>
      <c r="O17" s="114">
        <v>0</v>
      </c>
      <c r="P17" s="114">
        <v>0</v>
      </c>
      <c r="Q17" s="114">
        <v>0</v>
      </c>
      <c r="R17" s="114">
        <f>N17</f>
        <v>740359.55</v>
      </c>
      <c r="S17" s="114">
        <v>3354.58</v>
      </c>
      <c r="T17" s="114">
        <v>4503.95</v>
      </c>
      <c r="U17" s="46" t="s">
        <v>54</v>
      </c>
      <c r="V17" s="51">
        <f t="shared" si="0"/>
        <v>1149.3699999999999</v>
      </c>
      <c r="W17" s="52"/>
    </row>
    <row r="18" spans="1:23" s="54" customFormat="1" ht="9" customHeight="1">
      <c r="A18" s="118">
        <v>236</v>
      </c>
      <c r="B18" s="53" t="s">
        <v>6</v>
      </c>
      <c r="C18" s="112" t="s">
        <v>95</v>
      </c>
      <c r="D18" s="112"/>
      <c r="E18" s="118">
        <v>1960</v>
      </c>
      <c r="F18" s="118"/>
      <c r="G18" s="118" t="s">
        <v>35</v>
      </c>
      <c r="H18" s="118" t="s">
        <v>20</v>
      </c>
      <c r="I18" s="118" t="s">
        <v>19</v>
      </c>
      <c r="J18" s="114">
        <v>297.2</v>
      </c>
      <c r="K18" s="114">
        <v>276.2</v>
      </c>
      <c r="L18" s="114">
        <v>173.9</v>
      </c>
      <c r="M18" s="44">
        <v>10</v>
      </c>
      <c r="N18" s="114">
        <f>'Приложение 2'!E21</f>
        <v>869996.32</v>
      </c>
      <c r="O18" s="114">
        <v>0</v>
      </c>
      <c r="P18" s="114">
        <v>0</v>
      </c>
      <c r="Q18" s="114">
        <v>0</v>
      </c>
      <c r="R18" s="114">
        <f>N18</f>
        <v>869996.32</v>
      </c>
      <c r="S18" s="114">
        <v>3211.5</v>
      </c>
      <c r="T18" s="114">
        <v>4503.95</v>
      </c>
      <c r="U18" s="46" t="s">
        <v>54</v>
      </c>
      <c r="V18" s="51">
        <f t="shared" si="0"/>
        <v>1292.4499999999998</v>
      </c>
      <c r="W18" s="52"/>
    </row>
    <row r="19" spans="1:23" s="54" customFormat="1" ht="21" customHeight="1">
      <c r="A19" s="139" t="s">
        <v>2</v>
      </c>
      <c r="B19" s="139"/>
      <c r="C19" s="112"/>
      <c r="D19" s="112"/>
      <c r="E19" s="50" t="s">
        <v>68</v>
      </c>
      <c r="F19" s="50" t="s">
        <v>68</v>
      </c>
      <c r="G19" s="50" t="s">
        <v>68</v>
      </c>
      <c r="H19" s="50" t="s">
        <v>68</v>
      </c>
      <c r="I19" s="50" t="s">
        <v>68</v>
      </c>
      <c r="J19" s="114">
        <f t="shared" ref="J19:R19" si="1">SUM(J15:J18)</f>
        <v>1586.3</v>
      </c>
      <c r="K19" s="114">
        <f t="shared" si="1"/>
        <v>1452.3</v>
      </c>
      <c r="L19" s="114">
        <f t="shared" si="1"/>
        <v>942.39999999999986</v>
      </c>
      <c r="M19" s="44">
        <f t="shared" si="1"/>
        <v>50</v>
      </c>
      <c r="N19" s="114">
        <f t="shared" si="1"/>
        <v>4401818.74</v>
      </c>
      <c r="O19" s="114">
        <f t="shared" si="1"/>
        <v>0</v>
      </c>
      <c r="P19" s="114">
        <f t="shared" si="1"/>
        <v>0</v>
      </c>
      <c r="Q19" s="114">
        <f t="shared" si="1"/>
        <v>0</v>
      </c>
      <c r="R19" s="114">
        <f t="shared" si="1"/>
        <v>4401818.74</v>
      </c>
      <c r="S19" s="114">
        <f>N19/K19</f>
        <v>3030.929380981891</v>
      </c>
      <c r="T19" s="114"/>
      <c r="U19" s="46"/>
      <c r="V19" s="51">
        <f t="shared" si="0"/>
        <v>-3030.929380981891</v>
      </c>
      <c r="W19" s="52"/>
    </row>
    <row r="20" spans="1:23" ht="9" customHeight="1"/>
  </sheetData>
  <sheetProtection selectLockedCells="1" selectUnlockedCells="1"/>
  <autoFilter ref="A11:X19"/>
  <mergeCells count="28">
    <mergeCell ref="U7:U10"/>
    <mergeCell ref="K1:T1"/>
    <mergeCell ref="O8:R8"/>
    <mergeCell ref="N7:R7"/>
    <mergeCell ref="N8:N9"/>
    <mergeCell ref="K5:U5"/>
    <mergeCell ref="K8:K9"/>
    <mergeCell ref="T7:T9"/>
    <mergeCell ref="M7:M9"/>
    <mergeCell ref="R3:U3"/>
    <mergeCell ref="N4:U4"/>
    <mergeCell ref="A6:U6"/>
    <mergeCell ref="H7:H10"/>
    <mergeCell ref="L8:L9"/>
    <mergeCell ref="J7:J9"/>
    <mergeCell ref="I7:I10"/>
    <mergeCell ref="A19:B19"/>
    <mergeCell ref="A14:U14"/>
    <mergeCell ref="E7:F7"/>
    <mergeCell ref="A12:B12"/>
    <mergeCell ref="A13:U13"/>
    <mergeCell ref="G7:G10"/>
    <mergeCell ref="B7:B10"/>
    <mergeCell ref="S7:S9"/>
    <mergeCell ref="K7:L7"/>
    <mergeCell ref="E8:E10"/>
    <mergeCell ref="A7:A10"/>
    <mergeCell ref="F8:F10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21"/>
  <sheetViews>
    <sheetView view="pageBreakPreview" topLeftCell="F7" zoomScale="140" zoomScaleNormal="170" zoomScaleSheetLayoutView="140" workbookViewId="0">
      <selection activeCell="S7" sqref="S7:V7"/>
    </sheetView>
  </sheetViews>
  <sheetFormatPr defaultRowHeight="12.75"/>
  <cols>
    <col min="1" max="1" width="4" style="9" customWidth="1"/>
    <col min="2" max="2" width="38.33203125" style="9" customWidth="1"/>
    <col min="3" max="3" width="14.6640625" style="27" hidden="1" customWidth="1"/>
    <col min="4" max="4" width="13.5" style="27" hidden="1" customWidth="1"/>
    <col min="5" max="5" width="12" style="7" customWidth="1"/>
    <col min="6" max="6" width="10" style="7" customWidth="1"/>
    <col min="7" max="7" width="5.6640625" style="23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7.33203125" style="10" customWidth="1"/>
    <col min="14" max="15" width="8.5" style="10" customWidth="1"/>
    <col min="16" max="16" width="9.5" style="10" customWidth="1"/>
    <col min="17" max="17" width="5" style="10" customWidth="1"/>
    <col min="18" max="18" width="5.5" style="10" customWidth="1"/>
    <col min="19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170" t="s">
        <v>52</v>
      </c>
      <c r="N1" s="170"/>
      <c r="O1" s="170"/>
      <c r="P1" s="170"/>
      <c r="Q1" s="170"/>
      <c r="R1" s="170"/>
      <c r="S1" s="170"/>
      <c r="T1" s="170"/>
      <c r="U1" s="170"/>
      <c r="V1" s="170"/>
    </row>
    <row r="2" spans="1:27" ht="6" hidden="1" customHeight="1">
      <c r="E2" s="10"/>
      <c r="F2" s="10"/>
      <c r="L2" s="12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7" ht="47.25" hidden="1" customHeight="1">
      <c r="E3" s="10"/>
      <c r="F3" s="10"/>
      <c r="L3" s="12"/>
      <c r="M3" s="5"/>
      <c r="N3" s="5"/>
      <c r="O3" s="171" t="s">
        <v>71</v>
      </c>
      <c r="P3" s="171"/>
      <c r="Q3" s="171"/>
      <c r="R3" s="171"/>
      <c r="S3" s="171"/>
      <c r="T3" s="171"/>
      <c r="U3" s="171"/>
      <c r="V3" s="171"/>
    </row>
    <row r="4" spans="1:27" ht="2.25" hidden="1" customHeight="1">
      <c r="E4" s="10"/>
      <c r="F4" s="10"/>
      <c r="L4" s="12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172" t="s">
        <v>11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7" ht="45.75" customHeight="1">
      <c r="A7" s="122"/>
      <c r="B7" s="93"/>
      <c r="C7" s="122"/>
      <c r="D7" s="122"/>
      <c r="E7" s="93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36"/>
      <c r="Q7" s="105"/>
      <c r="R7" s="136"/>
      <c r="S7" s="160" t="s">
        <v>175</v>
      </c>
      <c r="T7" s="160"/>
      <c r="U7" s="160"/>
      <c r="V7" s="160"/>
    </row>
    <row r="8" spans="1:27" ht="57.75" customHeight="1">
      <c r="A8" s="122"/>
      <c r="B8" s="122"/>
      <c r="C8" s="122"/>
      <c r="D8" s="122"/>
      <c r="E8" s="93"/>
      <c r="F8" s="122"/>
      <c r="G8" s="32"/>
      <c r="H8" s="122"/>
      <c r="I8" s="122"/>
      <c r="J8" s="122"/>
      <c r="K8" s="122"/>
      <c r="L8" s="122"/>
      <c r="M8" s="122"/>
      <c r="N8" s="122"/>
      <c r="O8" s="5"/>
      <c r="P8" s="173" t="s">
        <v>170</v>
      </c>
      <c r="Q8" s="173"/>
      <c r="R8" s="173"/>
      <c r="S8" s="173"/>
      <c r="T8" s="173"/>
      <c r="U8" s="173"/>
      <c r="V8" s="173"/>
    </row>
    <row r="9" spans="1:27" ht="27.75" customHeight="1">
      <c r="A9" s="167" t="s">
        <v>158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7" ht="21" customHeight="1">
      <c r="A10" s="168" t="s">
        <v>69</v>
      </c>
      <c r="B10" s="168" t="s">
        <v>13</v>
      </c>
      <c r="C10" s="25"/>
      <c r="D10" s="26"/>
      <c r="E10" s="169" t="s">
        <v>36</v>
      </c>
      <c r="F10" s="168" t="s">
        <v>72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 t="s">
        <v>37</v>
      </c>
      <c r="T10" s="168"/>
      <c r="U10" s="168"/>
      <c r="V10" s="168"/>
    </row>
    <row r="11" spans="1:27" ht="78" customHeight="1">
      <c r="A11" s="168"/>
      <c r="B11" s="168"/>
      <c r="C11" s="25"/>
      <c r="D11" s="26"/>
      <c r="E11" s="169"/>
      <c r="F11" s="123" t="s">
        <v>38</v>
      </c>
      <c r="G11" s="168" t="s">
        <v>39</v>
      </c>
      <c r="H11" s="168"/>
      <c r="I11" s="168" t="s">
        <v>40</v>
      </c>
      <c r="J11" s="168"/>
      <c r="K11" s="168"/>
      <c r="L11" s="168"/>
      <c r="M11" s="168" t="s">
        <v>41</v>
      </c>
      <c r="N11" s="168"/>
      <c r="O11" s="168" t="s">
        <v>42</v>
      </c>
      <c r="P11" s="168"/>
      <c r="Q11" s="168" t="s">
        <v>43</v>
      </c>
      <c r="R11" s="168"/>
      <c r="S11" s="22" t="s">
        <v>7</v>
      </c>
      <c r="T11" s="22" t="s">
        <v>8</v>
      </c>
      <c r="U11" s="119" t="s">
        <v>9</v>
      </c>
      <c r="V11" s="119" t="s">
        <v>10</v>
      </c>
    </row>
    <row r="12" spans="1:27" ht="15" customHeight="1">
      <c r="A12" s="168"/>
      <c r="B12" s="168"/>
      <c r="C12" s="25"/>
      <c r="D12" s="26"/>
      <c r="E12" s="123" t="s">
        <v>55</v>
      </c>
      <c r="F12" s="123" t="s">
        <v>18</v>
      </c>
      <c r="G12" s="16" t="s">
        <v>44</v>
      </c>
      <c r="H12" s="119" t="s">
        <v>18</v>
      </c>
      <c r="I12" s="123" t="s">
        <v>73</v>
      </c>
      <c r="J12" s="123"/>
      <c r="K12" s="123"/>
      <c r="L12" s="123" t="s">
        <v>18</v>
      </c>
      <c r="M12" s="119" t="s">
        <v>73</v>
      </c>
      <c r="N12" s="119" t="s">
        <v>18</v>
      </c>
      <c r="O12" s="119" t="s">
        <v>73</v>
      </c>
      <c r="P12" s="119" t="s">
        <v>18</v>
      </c>
      <c r="Q12" s="14" t="s">
        <v>74</v>
      </c>
      <c r="R12" s="119" t="s">
        <v>18</v>
      </c>
      <c r="S12" s="119" t="s">
        <v>18</v>
      </c>
      <c r="T12" s="119" t="s">
        <v>18</v>
      </c>
      <c r="U12" s="119" t="s">
        <v>18</v>
      </c>
      <c r="V12" s="119" t="s">
        <v>18</v>
      </c>
      <c r="W12" s="24"/>
      <c r="X12" s="24"/>
      <c r="AA12" s="24"/>
    </row>
    <row r="13" spans="1:27" ht="9" customHeight="1">
      <c r="A13" s="119" t="s">
        <v>19</v>
      </c>
      <c r="B13" s="119" t="s">
        <v>20</v>
      </c>
      <c r="C13" s="25"/>
      <c r="D13" s="26"/>
      <c r="E13" s="119" t="s">
        <v>21</v>
      </c>
      <c r="F13" s="123" t="s">
        <v>22</v>
      </c>
      <c r="G13" s="16" t="s">
        <v>23</v>
      </c>
      <c r="H13" s="119" t="s">
        <v>24</v>
      </c>
      <c r="I13" s="123" t="s">
        <v>25</v>
      </c>
      <c r="J13" s="123"/>
      <c r="K13" s="123"/>
      <c r="L13" s="123" t="s">
        <v>26</v>
      </c>
      <c r="M13" s="119" t="s">
        <v>27</v>
      </c>
      <c r="N13" s="119" t="s">
        <v>28</v>
      </c>
      <c r="O13" s="119" t="s">
        <v>29</v>
      </c>
      <c r="P13" s="119" t="s">
        <v>30</v>
      </c>
      <c r="Q13" s="119" t="s">
        <v>31</v>
      </c>
      <c r="R13" s="119" t="s">
        <v>32</v>
      </c>
      <c r="S13" s="119" t="s">
        <v>33</v>
      </c>
      <c r="T13" s="119" t="s">
        <v>34</v>
      </c>
      <c r="U13" s="119">
        <v>17</v>
      </c>
      <c r="V13" s="119">
        <v>18</v>
      </c>
    </row>
    <row r="14" spans="1:27" ht="24.75" customHeight="1">
      <c r="A14" s="165" t="s">
        <v>172</v>
      </c>
      <c r="B14" s="166"/>
      <c r="C14" s="25"/>
      <c r="D14" s="25"/>
      <c r="E14" s="135">
        <f>E17+'Приложение 2.1'!G19+'Приложение 2.1'!G24</f>
        <v>14054139.83</v>
      </c>
      <c r="F14" s="135" t="s">
        <v>68</v>
      </c>
      <c r="G14" s="135">
        <f>G17+'[1]Приложение 2.1'!I13</f>
        <v>0</v>
      </c>
      <c r="H14" s="135" t="s">
        <v>68</v>
      </c>
      <c r="I14" s="135">
        <f>I17+'Приложение 2.1'!W19+'Приложение 2.1'!W24</f>
        <v>4087.52</v>
      </c>
      <c r="J14" s="135" t="e">
        <f>#REF!+#REF!+#REF!</f>
        <v>#REF!</v>
      </c>
      <c r="K14" s="135" t="e">
        <f>#REF!+#REF!+#REF!</f>
        <v>#REF!</v>
      </c>
      <c r="L14" s="135" t="s">
        <v>68</v>
      </c>
      <c r="M14" s="135">
        <v>0</v>
      </c>
      <c r="N14" s="135">
        <f>M17+'[1]Приложение 2.1'!O13</f>
        <v>0</v>
      </c>
      <c r="O14" s="135" t="s">
        <v>68</v>
      </c>
      <c r="P14" s="135">
        <f>O17+'[1]Приложение 2.1'!Q13</f>
        <v>0</v>
      </c>
      <c r="Q14" s="135" t="s">
        <v>68</v>
      </c>
      <c r="R14" s="135">
        <f>Q17+'[1]Приложение 2.1'!S13</f>
        <v>0</v>
      </c>
      <c r="S14" s="135" t="s">
        <v>68</v>
      </c>
      <c r="T14" s="135" t="s">
        <v>68</v>
      </c>
      <c r="U14" s="135" t="s">
        <v>68</v>
      </c>
      <c r="V14" s="135" t="s">
        <v>68</v>
      </c>
      <c r="W14" s="24"/>
      <c r="X14" s="24"/>
      <c r="AA14" s="24"/>
    </row>
    <row r="15" spans="1:27" ht="11.25" customHeight="1">
      <c r="A15" s="168" t="s">
        <v>96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AA15" s="24"/>
    </row>
    <row r="16" spans="1:27" s="19" customFormat="1" ht="11.25" customHeight="1">
      <c r="A16" s="163" t="s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X16" s="78" t="e">
        <f>'Приложение 1'!#REF!</f>
        <v>#REF!</v>
      </c>
      <c r="Y16" s="78" t="e">
        <f t="shared" ref="Y16:Y21" si="0">L16/I16</f>
        <v>#DIV/0!</v>
      </c>
      <c r="Z16" s="17" t="e">
        <f t="shared" ref="Z16:Z21" si="1">X16-Y16</f>
        <v>#REF!</v>
      </c>
    </row>
    <row r="17" spans="1:26" s="19" customFormat="1" ht="21" customHeight="1">
      <c r="A17" s="164" t="s">
        <v>2</v>
      </c>
      <c r="B17" s="164"/>
      <c r="C17" s="25"/>
      <c r="D17" s="25"/>
      <c r="E17" s="123">
        <f>SUM(E18:E21)</f>
        <v>4401818.74</v>
      </c>
      <c r="F17" s="123">
        <v>0</v>
      </c>
      <c r="G17" s="16">
        <v>0</v>
      </c>
      <c r="H17" s="123">
        <v>0</v>
      </c>
      <c r="I17" s="123">
        <f>SUM(I18:I21)</f>
        <v>1390</v>
      </c>
      <c r="J17" s="123"/>
      <c r="K17" s="123"/>
      <c r="L17" s="123">
        <f>SUM(L18:L21)</f>
        <v>4401818.74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X17" s="78">
        <f>'Приложение 1'!T14</f>
        <v>0</v>
      </c>
      <c r="Y17" s="78">
        <f t="shared" si="0"/>
        <v>3166.7760719424464</v>
      </c>
      <c r="Z17" s="17">
        <f t="shared" si="1"/>
        <v>-3166.7760719424464</v>
      </c>
    </row>
    <row r="18" spans="1:26" s="19" customFormat="1" ht="9" customHeight="1">
      <c r="A18" s="119">
        <v>233</v>
      </c>
      <c r="B18" s="120" t="s">
        <v>3</v>
      </c>
      <c r="C18" s="25" t="s">
        <v>95</v>
      </c>
      <c r="D18" s="25"/>
      <c r="E18" s="123">
        <f>F18+H18+L18+N18+P18+R18+S18+T18+U18+V18</f>
        <v>1303063.58</v>
      </c>
      <c r="F18" s="123">
        <v>0</v>
      </c>
      <c r="G18" s="16">
        <v>0</v>
      </c>
      <c r="H18" s="123">
        <v>0</v>
      </c>
      <c r="I18" s="123">
        <v>448</v>
      </c>
      <c r="J18" s="123" t="s">
        <v>53</v>
      </c>
      <c r="K18" s="123">
        <v>3438.05</v>
      </c>
      <c r="L18" s="123">
        <v>1303063.58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X18" s="78">
        <f>'Приложение 1'!T15</f>
        <v>4503.95</v>
      </c>
      <c r="Y18" s="78">
        <f t="shared" si="0"/>
        <v>2908.6240625</v>
      </c>
      <c r="Z18" s="17">
        <f t="shared" si="1"/>
        <v>1595.3259374999998</v>
      </c>
    </row>
    <row r="19" spans="1:26" s="19" customFormat="1" ht="9" customHeight="1">
      <c r="A19" s="119">
        <v>234</v>
      </c>
      <c r="B19" s="120" t="s">
        <v>4</v>
      </c>
      <c r="C19" s="25" t="s">
        <v>95</v>
      </c>
      <c r="D19" s="25"/>
      <c r="E19" s="123">
        <f>F19+H19+L19+N19+P19+R19+S19+T19+U19+V19</f>
        <v>1488399.29</v>
      </c>
      <c r="F19" s="123">
        <v>0</v>
      </c>
      <c r="G19" s="16">
        <v>0</v>
      </c>
      <c r="H19" s="123">
        <v>0</v>
      </c>
      <c r="I19" s="123">
        <v>472</v>
      </c>
      <c r="J19" s="123" t="s">
        <v>53</v>
      </c>
      <c r="K19" s="123">
        <v>3438.05</v>
      </c>
      <c r="L19" s="123">
        <v>1488399.29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X19" s="78">
        <f>'Приложение 1'!T16</f>
        <v>4503.95</v>
      </c>
      <c r="Y19" s="78">
        <f t="shared" si="0"/>
        <v>3153.3883262711865</v>
      </c>
      <c r="Z19" s="17">
        <f t="shared" si="1"/>
        <v>1350.5616737288133</v>
      </c>
    </row>
    <row r="20" spans="1:26" s="19" customFormat="1" ht="9" customHeight="1">
      <c r="A20" s="119">
        <v>235</v>
      </c>
      <c r="B20" s="120" t="s">
        <v>5</v>
      </c>
      <c r="C20" s="25" t="s">
        <v>95</v>
      </c>
      <c r="D20" s="25"/>
      <c r="E20" s="123">
        <f>F20+H20+L20+N20+P20+R20+S20+T20+U20+V20</f>
        <v>740359.55</v>
      </c>
      <c r="F20" s="123">
        <v>0</v>
      </c>
      <c r="G20" s="16">
        <v>0</v>
      </c>
      <c r="H20" s="123">
        <v>0</v>
      </c>
      <c r="I20" s="123">
        <v>215</v>
      </c>
      <c r="J20" s="123" t="s">
        <v>53</v>
      </c>
      <c r="K20" s="123">
        <v>3438.05</v>
      </c>
      <c r="L20" s="123">
        <v>740359.55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X20" s="78">
        <f>'Приложение 1'!T17</f>
        <v>4503.95</v>
      </c>
      <c r="Y20" s="78">
        <f t="shared" si="0"/>
        <v>3443.5327906976745</v>
      </c>
      <c r="Z20" s="17">
        <f t="shared" si="1"/>
        <v>1060.4172093023253</v>
      </c>
    </row>
    <row r="21" spans="1:26" s="19" customFormat="1" ht="9" customHeight="1">
      <c r="A21" s="119">
        <v>236</v>
      </c>
      <c r="B21" s="120" t="s">
        <v>6</v>
      </c>
      <c r="C21" s="25" t="s">
        <v>95</v>
      </c>
      <c r="D21" s="25"/>
      <c r="E21" s="123">
        <f>F21+H21+L21+N21+P21+R21+S21+T21+U21+V21</f>
        <v>869996.32</v>
      </c>
      <c r="F21" s="123">
        <v>0</v>
      </c>
      <c r="G21" s="16">
        <v>0</v>
      </c>
      <c r="H21" s="123">
        <v>0</v>
      </c>
      <c r="I21" s="123">
        <v>255</v>
      </c>
      <c r="J21" s="123" t="s">
        <v>53</v>
      </c>
      <c r="K21" s="123">
        <v>3438.05</v>
      </c>
      <c r="L21" s="123">
        <v>869996.32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X21" s="78">
        <f>'Приложение 1'!T18</f>
        <v>4503.95</v>
      </c>
      <c r="Y21" s="78">
        <f t="shared" si="0"/>
        <v>3411.7502745098036</v>
      </c>
      <c r="Z21" s="17">
        <f t="shared" si="1"/>
        <v>1092.1997254901962</v>
      </c>
    </row>
  </sheetData>
  <autoFilter ref="A13:AB21"/>
  <mergeCells count="20">
    <mergeCell ref="M1:V1"/>
    <mergeCell ref="S10:V10"/>
    <mergeCell ref="I11:L11"/>
    <mergeCell ref="Q11:R11"/>
    <mergeCell ref="O3:V3"/>
    <mergeCell ref="F10:R10"/>
    <mergeCell ref="M11:N11"/>
    <mergeCell ref="A6:V6"/>
    <mergeCell ref="P8:V8"/>
    <mergeCell ref="S7:V7"/>
    <mergeCell ref="A16:V16"/>
    <mergeCell ref="A17:B17"/>
    <mergeCell ref="A14:B14"/>
    <mergeCell ref="A9:V9"/>
    <mergeCell ref="A15:V15"/>
    <mergeCell ref="A10:A12"/>
    <mergeCell ref="O11:P11"/>
    <mergeCell ref="E10:E11"/>
    <mergeCell ref="G11:H11"/>
    <mergeCell ref="B10:B12"/>
  </mergeCells>
  <phoneticPr fontId="0" type="noConversion"/>
  <pageMargins left="0.74803149606299213" right="0.19685039370078741" top="1.3779527559055118" bottom="0.43307086614173229" header="1.1023622047244095" footer="0.19685039370078741"/>
  <pageSetup scale="80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12"/>
  <sheetViews>
    <sheetView view="pageBreakPreview" topLeftCell="A2" zoomScale="115" zoomScaleNormal="140" zoomScaleSheetLayoutView="115" workbookViewId="0">
      <selection activeCell="K2" sqref="K2:N2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0"/>
      <c r="B2" s="20"/>
      <c r="C2" s="105"/>
      <c r="D2" s="105"/>
      <c r="E2" s="105"/>
      <c r="F2" s="105"/>
      <c r="G2" s="105"/>
      <c r="H2" s="136"/>
      <c r="I2" s="105"/>
      <c r="J2" s="136"/>
      <c r="K2" s="160" t="s">
        <v>174</v>
      </c>
      <c r="L2" s="160"/>
      <c r="M2" s="160"/>
      <c r="N2" s="160"/>
    </row>
    <row r="3" spans="1:17" s="9" customFormat="1" ht="45.75" customHeight="1">
      <c r="A3" s="20"/>
      <c r="B3" s="20"/>
      <c r="C3" s="105"/>
      <c r="D3" s="105"/>
      <c r="E3" s="105"/>
      <c r="F3" s="105"/>
      <c r="G3" s="105"/>
      <c r="H3" s="173" t="s">
        <v>169</v>
      </c>
      <c r="I3" s="173"/>
      <c r="J3" s="173"/>
      <c r="K3" s="173"/>
      <c r="L3" s="173"/>
      <c r="M3" s="173"/>
      <c r="N3" s="173"/>
    </row>
    <row r="4" spans="1:17" s="9" customFormat="1" ht="3" hidden="1" customHeight="1">
      <c r="A4" s="20"/>
      <c r="B4" s="20"/>
      <c r="C4" s="21"/>
      <c r="D4" s="105"/>
      <c r="E4" s="105"/>
      <c r="F4" s="105"/>
      <c r="G4" s="105"/>
      <c r="H4" s="174"/>
      <c r="I4" s="174"/>
      <c r="J4" s="174"/>
      <c r="K4" s="174"/>
      <c r="L4" s="174"/>
      <c r="M4" s="174"/>
      <c r="N4" s="174"/>
    </row>
    <row r="5" spans="1:17" s="9" customFormat="1" ht="18" customHeight="1">
      <c r="A5" s="175" t="s">
        <v>168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7" s="9" customFormat="1" ht="12.75" customHeight="1">
      <c r="A6" s="176" t="s">
        <v>98</v>
      </c>
      <c r="B6" s="176" t="s">
        <v>45</v>
      </c>
      <c r="C6" s="183" t="s">
        <v>14</v>
      </c>
      <c r="D6" s="176" t="s">
        <v>12</v>
      </c>
      <c r="E6" s="178" t="s">
        <v>46</v>
      </c>
      <c r="F6" s="179"/>
      <c r="G6" s="179"/>
      <c r="H6" s="179"/>
      <c r="I6" s="180"/>
      <c r="J6" s="168" t="s">
        <v>15</v>
      </c>
      <c r="K6" s="168"/>
      <c r="L6" s="168"/>
      <c r="M6" s="168"/>
      <c r="N6" s="168"/>
    </row>
    <row r="7" spans="1:17" s="9" customFormat="1" ht="85.5" customHeight="1">
      <c r="A7" s="181"/>
      <c r="B7" s="181"/>
      <c r="C7" s="184"/>
      <c r="D7" s="177"/>
      <c r="E7" s="86" t="s">
        <v>47</v>
      </c>
      <c r="F7" s="86" t="s">
        <v>48</v>
      </c>
      <c r="G7" s="86" t="s">
        <v>49</v>
      </c>
      <c r="H7" s="86" t="s">
        <v>50</v>
      </c>
      <c r="I7" s="86" t="s">
        <v>99</v>
      </c>
      <c r="J7" s="86" t="s">
        <v>47</v>
      </c>
      <c r="K7" s="86" t="s">
        <v>48</v>
      </c>
      <c r="L7" s="86" t="s">
        <v>49</v>
      </c>
      <c r="M7" s="85" t="s">
        <v>50</v>
      </c>
      <c r="N7" s="85" t="s">
        <v>99</v>
      </c>
    </row>
    <row r="8" spans="1:17" s="9" customFormat="1">
      <c r="A8" s="182"/>
      <c r="B8" s="182"/>
      <c r="C8" s="28" t="s">
        <v>16</v>
      </c>
      <c r="D8" s="86" t="s">
        <v>17</v>
      </c>
      <c r="E8" s="86" t="s">
        <v>44</v>
      </c>
      <c r="F8" s="86" t="s">
        <v>44</v>
      </c>
      <c r="G8" s="86" t="s">
        <v>44</v>
      </c>
      <c r="H8" s="86" t="s">
        <v>44</v>
      </c>
      <c r="I8" s="86" t="s">
        <v>44</v>
      </c>
      <c r="J8" s="86" t="s">
        <v>18</v>
      </c>
      <c r="K8" s="86" t="s">
        <v>18</v>
      </c>
      <c r="L8" s="86" t="s">
        <v>18</v>
      </c>
      <c r="M8" s="85" t="s">
        <v>18</v>
      </c>
      <c r="N8" s="85" t="s">
        <v>18</v>
      </c>
    </row>
    <row r="9" spans="1:17" s="9" customFormat="1" ht="9.75" customHeight="1">
      <c r="A9" s="86">
        <v>1</v>
      </c>
      <c r="B9" s="86">
        <v>2</v>
      </c>
      <c r="C9" s="81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</row>
    <row r="10" spans="1:17" s="9" customFormat="1" ht="22.5" customHeight="1">
      <c r="A10" s="178" t="s">
        <v>173</v>
      </c>
      <c r="B10" s="180"/>
      <c r="C10" s="85">
        <f>C11+'Приложение 3.1'!C10</f>
        <v>4867.4000000000005</v>
      </c>
      <c r="D10" s="81">
        <f>D11+'Приложение 3.1'!D10</f>
        <v>192</v>
      </c>
      <c r="E10" s="26" t="s">
        <v>68</v>
      </c>
      <c r="F10" s="31" t="s">
        <v>68</v>
      </c>
      <c r="G10" s="26" t="s">
        <v>68</v>
      </c>
      <c r="H10" s="31" t="s">
        <v>68</v>
      </c>
      <c r="I10" s="31">
        <f>I11+'Приложение 3.1'!E10</f>
        <v>9</v>
      </c>
      <c r="J10" s="90" t="s">
        <v>68</v>
      </c>
      <c r="K10" s="90" t="s">
        <v>68</v>
      </c>
      <c r="L10" s="90" t="s">
        <v>68</v>
      </c>
      <c r="M10" s="90" t="s">
        <v>68</v>
      </c>
      <c r="N10" s="88">
        <f>N11+'Приложение 3.1'!F10</f>
        <v>14054139.83</v>
      </c>
    </row>
    <row r="11" spans="1:17" s="83" customFormat="1" ht="13.5" customHeight="1">
      <c r="A11" s="168" t="s">
        <v>100</v>
      </c>
      <c r="B11" s="168"/>
      <c r="C11" s="85">
        <f>SUM(C12:C12)</f>
        <v>1586.3</v>
      </c>
      <c r="D11" s="31">
        <f>SUM(D12:D12)</f>
        <v>50</v>
      </c>
      <c r="E11" s="26">
        <v>0</v>
      </c>
      <c r="F11" s="31">
        <v>0</v>
      </c>
      <c r="G11" s="26">
        <v>0</v>
      </c>
      <c r="H11" s="31">
        <f>SUM(H12:H12)</f>
        <v>4</v>
      </c>
      <c r="I11" s="31">
        <f>SUM(I12:I12)</f>
        <v>4</v>
      </c>
      <c r="J11" s="85">
        <v>0</v>
      </c>
      <c r="K11" s="85">
        <v>0</v>
      </c>
      <c r="L11" s="85">
        <v>0</v>
      </c>
      <c r="M11" s="85">
        <f>SUM(M12:M12)</f>
        <v>4401818.74</v>
      </c>
      <c r="N11" s="85">
        <f>SUM(N12:N12)</f>
        <v>4401818.74</v>
      </c>
      <c r="Q11" s="82">
        <f>N11+'Приложение 3.1'!F10</f>
        <v>14054139.83</v>
      </c>
    </row>
    <row r="12" spans="1:17" s="9" customFormat="1" ht="23.25" customHeight="1">
      <c r="A12" s="29">
        <v>41</v>
      </c>
      <c r="B12" s="84" t="s">
        <v>1</v>
      </c>
      <c r="C12" s="30">
        <f>'Приложение 1'!J19</f>
        <v>1586.3</v>
      </c>
      <c r="D12" s="31">
        <f>'Приложение 1'!M19</f>
        <v>50</v>
      </c>
      <c r="E12" s="26">
        <v>0</v>
      </c>
      <c r="F12" s="31">
        <v>0</v>
      </c>
      <c r="G12" s="26">
        <v>0</v>
      </c>
      <c r="H12" s="31">
        <v>4</v>
      </c>
      <c r="I12" s="31">
        <f t="shared" ref="I12" si="0">H12</f>
        <v>4</v>
      </c>
      <c r="J12" s="85">
        <v>0</v>
      </c>
      <c r="K12" s="85">
        <v>0</v>
      </c>
      <c r="L12" s="85">
        <v>0</v>
      </c>
      <c r="M12" s="30">
        <f>'Приложение 1'!N19</f>
        <v>4401818.74</v>
      </c>
      <c r="N12" s="30">
        <f t="shared" ref="N12" si="1">M12</f>
        <v>4401818.74</v>
      </c>
    </row>
  </sheetData>
  <autoFilter ref="A8:Q12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topLeftCell="C1" zoomScale="130" zoomScaleSheetLayoutView="130" workbookViewId="0">
      <selection activeCell="P1" sqref="P1:S1"/>
    </sheetView>
  </sheetViews>
  <sheetFormatPr defaultRowHeight="27.75" customHeight="1"/>
  <cols>
    <col min="1" max="1" width="3.1640625" style="20" customWidth="1"/>
    <col min="2" max="2" width="38.83203125" style="63" customWidth="1"/>
    <col min="3" max="3" width="8.6640625" style="60" customWidth="1"/>
    <col min="4" max="4" width="8.6640625" style="63" customWidth="1"/>
    <col min="5" max="5" width="5.33203125" style="105" customWidth="1"/>
    <col min="6" max="6" width="11.83203125" style="105" customWidth="1"/>
    <col min="7" max="8" width="2.33203125" style="105" customWidth="1"/>
    <col min="9" max="10" width="9" style="21" customWidth="1"/>
    <col min="11" max="11" width="7.1640625" style="62" customWidth="1"/>
    <col min="12" max="12" width="11.1640625" style="61" customWidth="1"/>
    <col min="13" max="13" width="9.83203125" style="61" customWidth="1"/>
    <col min="14" max="14" width="9.6640625" style="61" customWidth="1"/>
    <col min="15" max="15" width="8.83203125" style="61" customWidth="1"/>
    <col min="16" max="16" width="12.5" style="61" customWidth="1"/>
    <col min="17" max="17" width="11.6640625" style="61" customWidth="1"/>
    <col min="18" max="18" width="7.1640625" style="61" customWidth="1"/>
    <col min="19" max="19" width="5.5" style="60" customWidth="1"/>
    <col min="20" max="20" width="0" style="69" hidden="1" customWidth="1"/>
    <col min="21" max="21" width="9.33203125" style="69"/>
    <col min="22" max="16384" width="9.33203125" style="20"/>
  </cols>
  <sheetData>
    <row r="1" spans="1:22" ht="45" customHeight="1">
      <c r="I1" s="65"/>
      <c r="J1" s="65"/>
      <c r="K1" s="66"/>
      <c r="L1" s="66"/>
      <c r="M1" s="66"/>
      <c r="N1" s="66"/>
      <c r="O1" s="66"/>
      <c r="P1" s="160" t="s">
        <v>178</v>
      </c>
      <c r="Q1" s="160"/>
      <c r="R1" s="160"/>
      <c r="S1" s="160"/>
    </row>
    <row r="2" spans="1:22" s="9" customFormat="1" ht="45.75" customHeight="1">
      <c r="A2" s="20"/>
      <c r="B2" s="20"/>
      <c r="C2" s="105"/>
      <c r="D2" s="105"/>
      <c r="E2" s="105"/>
      <c r="F2" s="105"/>
      <c r="G2" s="105"/>
      <c r="H2" s="160" t="s">
        <v>165</v>
      </c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22" ht="12.75" customHeight="1">
      <c r="A3" s="185" t="s">
        <v>166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22" ht="12" customHeight="1">
      <c r="A4" s="91"/>
      <c r="B4" s="91"/>
      <c r="C4" s="7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22" ht="15.75" customHeight="1">
      <c r="A5" s="168" t="s">
        <v>98</v>
      </c>
      <c r="B5" s="168" t="s">
        <v>13</v>
      </c>
      <c r="C5" s="188" t="s">
        <v>109</v>
      </c>
      <c r="D5" s="187" t="s">
        <v>108</v>
      </c>
      <c r="E5" s="187" t="s">
        <v>107</v>
      </c>
      <c r="F5" s="187" t="s">
        <v>58</v>
      </c>
      <c r="G5" s="187" t="s">
        <v>59</v>
      </c>
      <c r="H5" s="187" t="s">
        <v>60</v>
      </c>
      <c r="I5" s="190" t="s">
        <v>14</v>
      </c>
      <c r="J5" s="190" t="s">
        <v>106</v>
      </c>
      <c r="K5" s="191" t="s">
        <v>62</v>
      </c>
      <c r="L5" s="169" t="s">
        <v>15</v>
      </c>
      <c r="M5" s="169"/>
      <c r="N5" s="169"/>
      <c r="O5" s="169"/>
      <c r="P5" s="169"/>
      <c r="Q5" s="169"/>
      <c r="R5" s="169"/>
      <c r="S5" s="188" t="s">
        <v>65</v>
      </c>
    </row>
    <row r="6" spans="1:22" ht="18.75" customHeight="1">
      <c r="A6" s="168"/>
      <c r="B6" s="168"/>
      <c r="C6" s="188"/>
      <c r="D6" s="187"/>
      <c r="E6" s="187"/>
      <c r="F6" s="187"/>
      <c r="G6" s="187"/>
      <c r="H6" s="187"/>
      <c r="I6" s="190"/>
      <c r="J6" s="190"/>
      <c r="K6" s="191"/>
      <c r="L6" s="189" t="s">
        <v>70</v>
      </c>
      <c r="M6" s="169" t="s">
        <v>80</v>
      </c>
      <c r="N6" s="169"/>
      <c r="O6" s="169"/>
      <c r="P6" s="169"/>
      <c r="Q6" s="169"/>
      <c r="R6" s="169"/>
      <c r="S6" s="188"/>
    </row>
    <row r="7" spans="1:22" ht="96.75" customHeight="1">
      <c r="A7" s="168"/>
      <c r="B7" s="168"/>
      <c r="C7" s="188"/>
      <c r="D7" s="187"/>
      <c r="E7" s="187"/>
      <c r="F7" s="187"/>
      <c r="G7" s="187"/>
      <c r="H7" s="187"/>
      <c r="I7" s="190"/>
      <c r="J7" s="190"/>
      <c r="K7" s="191"/>
      <c r="L7" s="189"/>
      <c r="M7" s="189" t="s">
        <v>105</v>
      </c>
      <c r="N7" s="189" t="s">
        <v>78</v>
      </c>
      <c r="O7" s="189" t="s">
        <v>79</v>
      </c>
      <c r="P7" s="189" t="s">
        <v>81</v>
      </c>
      <c r="Q7" s="189"/>
      <c r="R7" s="189" t="s">
        <v>104</v>
      </c>
      <c r="S7" s="188"/>
    </row>
    <row r="8" spans="1:22" ht="101.25" customHeight="1">
      <c r="A8" s="168"/>
      <c r="B8" s="168"/>
      <c r="C8" s="188"/>
      <c r="D8" s="187"/>
      <c r="E8" s="187"/>
      <c r="F8" s="187"/>
      <c r="G8" s="187"/>
      <c r="H8" s="187"/>
      <c r="I8" s="190"/>
      <c r="J8" s="190"/>
      <c r="K8" s="191"/>
      <c r="L8" s="189"/>
      <c r="M8" s="189"/>
      <c r="N8" s="189"/>
      <c r="O8" s="189"/>
      <c r="P8" s="124" t="s">
        <v>103</v>
      </c>
      <c r="Q8" s="124" t="s">
        <v>102</v>
      </c>
      <c r="R8" s="189"/>
      <c r="S8" s="188"/>
    </row>
    <row r="9" spans="1:22" ht="15" customHeight="1">
      <c r="A9" s="168"/>
      <c r="B9" s="168"/>
      <c r="C9" s="188"/>
      <c r="D9" s="187"/>
      <c r="E9" s="187"/>
      <c r="F9" s="187"/>
      <c r="G9" s="187"/>
      <c r="H9" s="187"/>
      <c r="I9" s="28" t="s">
        <v>16</v>
      </c>
      <c r="J9" s="28" t="s">
        <v>16</v>
      </c>
      <c r="K9" s="64" t="s">
        <v>17</v>
      </c>
      <c r="L9" s="123" t="s">
        <v>18</v>
      </c>
      <c r="M9" s="123" t="s">
        <v>18</v>
      </c>
      <c r="N9" s="123" t="s">
        <v>18</v>
      </c>
      <c r="O9" s="123" t="s">
        <v>18</v>
      </c>
      <c r="P9" s="123" t="s">
        <v>18</v>
      </c>
      <c r="Q9" s="123" t="s">
        <v>18</v>
      </c>
      <c r="R9" s="123" t="s">
        <v>18</v>
      </c>
      <c r="S9" s="188"/>
    </row>
    <row r="10" spans="1:22" ht="12" customHeight="1">
      <c r="A10" s="64">
        <v>1</v>
      </c>
      <c r="B10" s="64">
        <v>2</v>
      </c>
      <c r="C10" s="72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64">
        <v>18</v>
      </c>
      <c r="S10" s="64">
        <v>19</v>
      </c>
    </row>
    <row r="11" spans="1:22" ht="22.5" customHeight="1">
      <c r="A11" s="139" t="s">
        <v>167</v>
      </c>
      <c r="B11" s="139"/>
      <c r="C11" s="72"/>
      <c r="D11" s="64"/>
      <c r="E11" s="50" t="s">
        <v>68</v>
      </c>
      <c r="F11" s="50" t="s">
        <v>68</v>
      </c>
      <c r="G11" s="50" t="s">
        <v>68</v>
      </c>
      <c r="H11" s="50" t="s">
        <v>68</v>
      </c>
      <c r="I11" s="135">
        <f>I17+I22</f>
        <v>3281.1000000000004</v>
      </c>
      <c r="J11" s="135">
        <f t="shared" ref="J11:K11" si="0">J17+J22</f>
        <v>2869.4</v>
      </c>
      <c r="K11" s="135">
        <f t="shared" si="0"/>
        <v>142</v>
      </c>
      <c r="L11" s="135">
        <f>L17+L22</f>
        <v>9652321.0899999999</v>
      </c>
      <c r="M11" s="135">
        <f t="shared" ref="M11:R11" si="1">M17+M22</f>
        <v>0</v>
      </c>
      <c r="N11" s="135">
        <f t="shared" si="1"/>
        <v>0</v>
      </c>
      <c r="O11" s="135">
        <f t="shared" si="1"/>
        <v>0</v>
      </c>
      <c r="P11" s="135">
        <f t="shared" si="1"/>
        <v>9652321.0899999999</v>
      </c>
      <c r="Q11" s="135">
        <f t="shared" si="1"/>
        <v>0</v>
      </c>
      <c r="R11" s="135">
        <f t="shared" si="1"/>
        <v>0</v>
      </c>
      <c r="S11" s="64"/>
    </row>
    <row r="12" spans="1:22" ht="10.5" customHeight="1">
      <c r="A12" s="140" t="s">
        <v>101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22" ht="9" customHeight="1">
      <c r="A13" s="140" t="s">
        <v>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70"/>
      <c r="U13" s="70"/>
      <c r="V13" s="69"/>
    </row>
    <row r="14" spans="1:22" ht="9" customHeight="1">
      <c r="A14" s="118">
        <v>252</v>
      </c>
      <c r="B14" s="53" t="s">
        <v>90</v>
      </c>
      <c r="C14" s="46" t="s">
        <v>123</v>
      </c>
      <c r="D14" s="56" t="s">
        <v>122</v>
      </c>
      <c r="E14" s="118" t="s">
        <v>86</v>
      </c>
      <c r="F14" s="118" t="s">
        <v>35</v>
      </c>
      <c r="G14" s="44">
        <v>2</v>
      </c>
      <c r="H14" s="44">
        <v>1</v>
      </c>
      <c r="I14" s="114">
        <v>862.2</v>
      </c>
      <c r="J14" s="114">
        <v>656</v>
      </c>
      <c r="K14" s="44">
        <v>49</v>
      </c>
      <c r="L14" s="55">
        <f>'Приложение 2.1'!G16</f>
        <v>2255703.0299999998</v>
      </c>
      <c r="M14" s="114">
        <v>0</v>
      </c>
      <c r="N14" s="114">
        <v>0</v>
      </c>
      <c r="O14" s="114">
        <v>0</v>
      </c>
      <c r="P14" s="114">
        <f>L14</f>
        <v>2255703.0299999998</v>
      </c>
      <c r="Q14" s="114">
        <v>0</v>
      </c>
      <c r="R14" s="114">
        <v>0</v>
      </c>
      <c r="S14" s="46" t="s">
        <v>84</v>
      </c>
      <c r="T14" s="41"/>
      <c r="U14" s="42"/>
      <c r="V14" s="69"/>
    </row>
    <row r="15" spans="1:22" ht="9" customHeight="1">
      <c r="A15" s="118">
        <v>253</v>
      </c>
      <c r="B15" s="53" t="s">
        <v>91</v>
      </c>
      <c r="C15" s="46" t="s">
        <v>123</v>
      </c>
      <c r="D15" s="56" t="s">
        <v>122</v>
      </c>
      <c r="E15" s="118" t="s">
        <v>51</v>
      </c>
      <c r="F15" s="118" t="s">
        <v>35</v>
      </c>
      <c r="G15" s="44">
        <v>2</v>
      </c>
      <c r="H15" s="44">
        <v>1</v>
      </c>
      <c r="I15" s="114">
        <v>309</v>
      </c>
      <c r="J15" s="114">
        <v>284.5</v>
      </c>
      <c r="K15" s="44">
        <v>9</v>
      </c>
      <c r="L15" s="55">
        <f>'Приложение 2.1'!G17</f>
        <v>939297.61</v>
      </c>
      <c r="M15" s="114">
        <v>0</v>
      </c>
      <c r="N15" s="114">
        <v>0</v>
      </c>
      <c r="O15" s="114">
        <v>0</v>
      </c>
      <c r="P15" s="114">
        <f>L15</f>
        <v>939297.61</v>
      </c>
      <c r="Q15" s="114">
        <v>0</v>
      </c>
      <c r="R15" s="114">
        <v>0</v>
      </c>
      <c r="S15" s="46" t="s">
        <v>84</v>
      </c>
      <c r="T15" s="41"/>
      <c r="U15" s="42"/>
      <c r="V15" s="69"/>
    </row>
    <row r="16" spans="1:22" ht="9" customHeight="1">
      <c r="A16" s="118">
        <v>254</v>
      </c>
      <c r="B16" s="53" t="s">
        <v>92</v>
      </c>
      <c r="C16" s="46" t="s">
        <v>123</v>
      </c>
      <c r="D16" s="56" t="s">
        <v>122</v>
      </c>
      <c r="E16" s="118" t="s">
        <v>87</v>
      </c>
      <c r="F16" s="118" t="s">
        <v>35</v>
      </c>
      <c r="G16" s="44">
        <v>2</v>
      </c>
      <c r="H16" s="44">
        <v>2</v>
      </c>
      <c r="I16" s="114">
        <v>574</v>
      </c>
      <c r="J16" s="114">
        <v>525.6</v>
      </c>
      <c r="K16" s="44">
        <v>21</v>
      </c>
      <c r="L16" s="55">
        <f>'Приложение 2.1'!G18</f>
        <v>1553820.93</v>
      </c>
      <c r="M16" s="114">
        <v>0</v>
      </c>
      <c r="N16" s="114">
        <v>0</v>
      </c>
      <c r="O16" s="114">
        <v>0</v>
      </c>
      <c r="P16" s="114">
        <f>L16</f>
        <v>1553820.93</v>
      </c>
      <c r="Q16" s="114">
        <v>0</v>
      </c>
      <c r="R16" s="114">
        <v>0</v>
      </c>
      <c r="S16" s="46" t="s">
        <v>84</v>
      </c>
      <c r="T16" s="41"/>
      <c r="U16" s="42"/>
      <c r="V16" s="69"/>
    </row>
    <row r="17" spans="1:22" ht="21" customHeight="1">
      <c r="A17" s="197" t="s">
        <v>2</v>
      </c>
      <c r="B17" s="197"/>
      <c r="C17" s="46"/>
      <c r="D17" s="112"/>
      <c r="E17" s="50" t="s">
        <v>68</v>
      </c>
      <c r="F17" s="50" t="s">
        <v>68</v>
      </c>
      <c r="G17" s="50" t="s">
        <v>68</v>
      </c>
      <c r="H17" s="50" t="s">
        <v>68</v>
      </c>
      <c r="I17" s="74">
        <f>SUM(I14:I16)</f>
        <v>1745.2</v>
      </c>
      <c r="J17" s="74">
        <f t="shared" ref="J17:R17" si="2">SUM(J14:J16)</f>
        <v>1466.1</v>
      </c>
      <c r="K17" s="47">
        <f t="shared" si="2"/>
        <v>79</v>
      </c>
      <c r="L17" s="74">
        <f t="shared" si="2"/>
        <v>4748821.5699999994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4748821.5699999994</v>
      </c>
      <c r="Q17" s="74">
        <f t="shared" si="2"/>
        <v>0</v>
      </c>
      <c r="R17" s="74">
        <f t="shared" si="2"/>
        <v>0</v>
      </c>
      <c r="S17" s="74"/>
      <c r="T17" s="41"/>
      <c r="U17" s="42"/>
      <c r="V17" s="69"/>
    </row>
    <row r="18" spans="1:22" ht="17.25" customHeight="1">
      <c r="A18" s="192" t="s">
        <v>97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43"/>
      <c r="U18" s="43"/>
      <c r="V18" s="69"/>
    </row>
    <row r="19" spans="1:22" ht="9" customHeight="1">
      <c r="A19" s="192" t="s">
        <v>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70"/>
      <c r="U19" s="70"/>
      <c r="V19" s="69"/>
    </row>
    <row r="20" spans="1:22" ht="9" customHeight="1">
      <c r="A20" s="118">
        <v>249</v>
      </c>
      <c r="B20" s="53" t="s">
        <v>93</v>
      </c>
      <c r="C20" s="46" t="s">
        <v>123</v>
      </c>
      <c r="D20" s="56" t="s">
        <v>122</v>
      </c>
      <c r="E20" s="118" t="s">
        <v>89</v>
      </c>
      <c r="F20" s="118" t="s">
        <v>35</v>
      </c>
      <c r="G20" s="44">
        <v>2</v>
      </c>
      <c r="H20" s="44">
        <v>3</v>
      </c>
      <c r="I20" s="114">
        <v>989.8</v>
      </c>
      <c r="J20" s="114">
        <v>901.2</v>
      </c>
      <c r="K20" s="44">
        <v>41</v>
      </c>
      <c r="L20" s="55">
        <f>'Приложение 2.1'!G22</f>
        <v>3090086.48</v>
      </c>
      <c r="M20" s="114">
        <v>0</v>
      </c>
      <c r="N20" s="114">
        <v>0</v>
      </c>
      <c r="O20" s="114">
        <v>0</v>
      </c>
      <c r="P20" s="114">
        <f>L20</f>
        <v>3090086.48</v>
      </c>
      <c r="Q20" s="114">
        <v>0</v>
      </c>
      <c r="R20" s="114">
        <v>0</v>
      </c>
      <c r="S20" s="46" t="s">
        <v>85</v>
      </c>
      <c r="T20" s="41"/>
      <c r="U20" s="42"/>
      <c r="V20" s="69"/>
    </row>
    <row r="21" spans="1:22" ht="9" customHeight="1">
      <c r="A21" s="118">
        <v>250</v>
      </c>
      <c r="B21" s="53" t="s">
        <v>94</v>
      </c>
      <c r="C21" s="46" t="s">
        <v>123</v>
      </c>
      <c r="D21" s="56" t="s">
        <v>122</v>
      </c>
      <c r="E21" s="118" t="s">
        <v>88</v>
      </c>
      <c r="F21" s="118" t="s">
        <v>35</v>
      </c>
      <c r="G21" s="44">
        <v>2</v>
      </c>
      <c r="H21" s="44">
        <v>2</v>
      </c>
      <c r="I21" s="114">
        <v>546.1</v>
      </c>
      <c r="J21" s="114">
        <v>502.1</v>
      </c>
      <c r="K21" s="44">
        <v>22</v>
      </c>
      <c r="L21" s="55">
        <f>'Приложение 2.1'!G23</f>
        <v>1813413.04</v>
      </c>
      <c r="M21" s="114">
        <v>0</v>
      </c>
      <c r="N21" s="114">
        <v>0</v>
      </c>
      <c r="O21" s="114">
        <v>0</v>
      </c>
      <c r="P21" s="114">
        <f>L21</f>
        <v>1813413.04</v>
      </c>
      <c r="Q21" s="114">
        <v>0</v>
      </c>
      <c r="R21" s="114">
        <v>0</v>
      </c>
      <c r="S21" s="46" t="s">
        <v>85</v>
      </c>
      <c r="T21" s="41"/>
      <c r="U21" s="42"/>
      <c r="V21" s="69"/>
    </row>
    <row r="22" spans="1:22" ht="23.25" customHeight="1">
      <c r="A22" s="195" t="s">
        <v>2</v>
      </c>
      <c r="B22" s="196"/>
      <c r="C22" s="46"/>
      <c r="D22" s="112"/>
      <c r="E22" s="50" t="s">
        <v>68</v>
      </c>
      <c r="F22" s="50" t="s">
        <v>68</v>
      </c>
      <c r="G22" s="50" t="s">
        <v>68</v>
      </c>
      <c r="H22" s="50" t="s">
        <v>68</v>
      </c>
      <c r="I22" s="74">
        <f>SUM(I20:I21)</f>
        <v>1535.9</v>
      </c>
      <c r="J22" s="74">
        <f t="shared" ref="J22:R22" si="3">SUM(J20:J21)</f>
        <v>1403.3000000000002</v>
      </c>
      <c r="K22" s="47">
        <f t="shared" si="3"/>
        <v>63</v>
      </c>
      <c r="L22" s="74">
        <f t="shared" si="3"/>
        <v>4903499.5199999996</v>
      </c>
      <c r="M22" s="74">
        <f t="shared" si="3"/>
        <v>0</v>
      </c>
      <c r="N22" s="74">
        <f t="shared" si="3"/>
        <v>0</v>
      </c>
      <c r="O22" s="74">
        <f t="shared" si="3"/>
        <v>0</v>
      </c>
      <c r="P22" s="74">
        <f t="shared" si="3"/>
        <v>4903499.5199999996</v>
      </c>
      <c r="Q22" s="74">
        <f t="shared" si="3"/>
        <v>0</v>
      </c>
      <c r="R22" s="74">
        <f t="shared" si="3"/>
        <v>0</v>
      </c>
      <c r="S22" s="114"/>
      <c r="T22" s="41"/>
      <c r="U22" s="42"/>
      <c r="V22" s="69"/>
    </row>
    <row r="23" spans="1:22" ht="9" customHeight="1">
      <c r="V23" s="69"/>
    </row>
    <row r="24" spans="1:22" ht="27.75" customHeight="1">
      <c r="V24" s="69"/>
    </row>
  </sheetData>
  <sheetProtection selectLockedCells="1" selectUnlockedCells="1"/>
  <autoFilter ref="A10:V22"/>
  <mergeCells count="30">
    <mergeCell ref="A18:S18"/>
    <mergeCell ref="A22:B22"/>
    <mergeCell ref="A19:S19"/>
    <mergeCell ref="A11:B11"/>
    <mergeCell ref="A12:S12"/>
    <mergeCell ref="A17:B17"/>
    <mergeCell ref="A13:S13"/>
    <mergeCell ref="C5:C9"/>
    <mergeCell ref="H5:H9"/>
    <mergeCell ref="P7:Q7"/>
    <mergeCell ref="I5:I8"/>
    <mergeCell ref="J5:J8"/>
    <mergeCell ref="K5:K8"/>
    <mergeCell ref="L6:L8"/>
    <mergeCell ref="P1:S1"/>
    <mergeCell ref="H2:S2"/>
    <mergeCell ref="A3:S3"/>
    <mergeCell ref="A5:A9"/>
    <mergeCell ref="B5:B9"/>
    <mergeCell ref="D5:D9"/>
    <mergeCell ref="F5:F9"/>
    <mergeCell ref="G5:G9"/>
    <mergeCell ref="S5:S9"/>
    <mergeCell ref="M7:M8"/>
    <mergeCell ref="N7:N8"/>
    <mergeCell ref="O7:O8"/>
    <mergeCell ref="L5:R5"/>
    <mergeCell ref="M6:R6"/>
    <mergeCell ref="E5:E9"/>
    <mergeCell ref="R7:R8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6"/>
  <sheetViews>
    <sheetView tabSelected="1" view="pageBreakPreview" zoomScale="75" zoomScaleNormal="126" zoomScaleSheetLayoutView="75" workbookViewId="0">
      <pane ySplit="12" topLeftCell="A13" activePane="bottomLeft" state="frozen"/>
      <selection pane="bottomLeft" activeCell="AI1" sqref="AI1:AL1"/>
    </sheetView>
  </sheetViews>
  <sheetFormatPr defaultRowHeight="12.75"/>
  <cols>
    <col min="1" max="1" width="4.1640625" style="9" customWidth="1"/>
    <col min="2" max="2" width="35.8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5" style="7" customWidth="1"/>
    <col min="8" max="8" width="10.1640625" style="7" customWidth="1"/>
    <col min="9" max="9" width="14.5" style="7" customWidth="1"/>
    <col min="10" max="10" width="7.6640625" style="7" hidden="1" customWidth="1"/>
    <col min="11" max="11" width="10.1640625" style="7" customWidth="1"/>
    <col min="12" max="12" width="8" style="7" hidden="1" customWidth="1"/>
    <col min="13" max="13" width="8.5" style="7" customWidth="1"/>
    <col min="14" max="14" width="6.5" style="7" hidden="1" customWidth="1"/>
    <col min="15" max="15" width="9" style="7" customWidth="1"/>
    <col min="16" max="16" width="7" style="7" hidden="1" customWidth="1"/>
    <col min="17" max="17" width="8.5" style="7" customWidth="1"/>
    <col min="18" max="18" width="6.33203125" style="7" hidden="1" customWidth="1"/>
    <col min="19" max="19" width="9.83203125" style="7" customWidth="1"/>
    <col min="20" max="20" width="3.33203125" style="76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5.83203125" style="10" customWidth="1"/>
    <col min="26" max="26" width="8.164062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61" hidden="1" customWidth="1"/>
    <col min="41" max="41" width="13.6640625" style="61" hidden="1" customWidth="1"/>
    <col min="42" max="46" width="14" style="61" hidden="1" customWidth="1"/>
    <col min="47" max="47" width="9.5" style="61" hidden="1" customWidth="1"/>
    <col min="48" max="48" width="9" style="61" hidden="1" customWidth="1"/>
    <col min="49" max="49" width="8.5" style="61" hidden="1" customWidth="1"/>
    <col min="50" max="51" width="14" style="61" hidden="1" customWidth="1"/>
    <col min="52" max="52" width="8.33203125" style="61" hidden="1" customWidth="1"/>
    <col min="53" max="53" width="8.6640625" style="61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121" hidden="1" customWidth="1"/>
    <col min="78" max="78" width="9.5" style="121" hidden="1" customWidth="1"/>
    <col min="79" max="79" width="10.6640625" style="9" hidden="1" customWidth="1"/>
    <col min="80" max="82" width="9.33203125" style="9" hidden="1" customWidth="1"/>
    <col min="83" max="83" width="0" style="9" hidden="1" customWidth="1"/>
    <col min="84" max="16384" width="9.33203125" style="9"/>
  </cols>
  <sheetData>
    <row r="1" spans="1:81" s="20" customFormat="1" ht="47.25" customHeight="1">
      <c r="B1" s="89"/>
      <c r="C1" s="63"/>
      <c r="D1" s="63"/>
      <c r="E1" s="105"/>
      <c r="F1" s="105"/>
      <c r="G1" s="102"/>
      <c r="H1" s="61"/>
      <c r="I1" s="61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2"/>
      <c r="U1" s="65"/>
      <c r="V1" s="65"/>
      <c r="W1" s="65"/>
      <c r="Y1" s="66"/>
      <c r="Z1" s="66"/>
      <c r="AB1" s="66"/>
      <c r="AC1" s="66"/>
      <c r="AD1" s="66"/>
      <c r="AE1" s="66"/>
      <c r="AF1" s="66"/>
      <c r="AG1" s="66"/>
      <c r="AH1" s="66"/>
      <c r="AI1" s="160" t="s">
        <v>179</v>
      </c>
      <c r="AJ1" s="160"/>
      <c r="AK1" s="160"/>
      <c r="AL1" s="160"/>
      <c r="BD1" s="128"/>
      <c r="BE1" s="228"/>
      <c r="BF1" s="228"/>
      <c r="BG1" s="228"/>
      <c r="BH1" s="228"/>
      <c r="BI1" s="228"/>
      <c r="BJ1" s="228"/>
      <c r="BK1" s="228"/>
      <c r="BY1" s="69"/>
      <c r="BZ1" s="69"/>
    </row>
    <row r="2" spans="1:81" s="108" customFormat="1" ht="45.75" customHeight="1">
      <c r="AB2" s="160" t="s">
        <v>162</v>
      </c>
      <c r="AC2" s="160"/>
      <c r="AD2" s="160"/>
      <c r="AE2" s="160"/>
      <c r="AF2" s="160"/>
      <c r="AG2" s="160"/>
      <c r="AH2" s="160"/>
      <c r="AI2" s="160"/>
      <c r="AJ2" s="160"/>
      <c r="AK2" s="160"/>
      <c r="AL2" s="160"/>
    </row>
    <row r="3" spans="1:81" s="20" customFormat="1" ht="12.75" customHeight="1">
      <c r="A3" s="106"/>
      <c r="B3" s="89"/>
      <c r="C3" s="106"/>
      <c r="D3" s="106"/>
      <c r="E3" s="106"/>
      <c r="F3" s="106"/>
      <c r="G3" s="107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BY3" s="69"/>
      <c r="BZ3" s="69"/>
    </row>
    <row r="4" spans="1:81" s="20" customFormat="1" ht="12" customHeight="1">
      <c r="A4" s="162" t="s">
        <v>163</v>
      </c>
      <c r="B4" s="162"/>
      <c r="C4" s="223"/>
      <c r="D4" s="223"/>
      <c r="E4" s="223"/>
      <c r="F4" s="223"/>
      <c r="G4" s="162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162"/>
      <c r="AK4" s="162"/>
      <c r="AL4" s="223"/>
      <c r="BY4" s="69"/>
      <c r="BZ4" s="69"/>
    </row>
    <row r="5" spans="1:81" s="20" customFormat="1" ht="12" customHeight="1">
      <c r="A5" s="91"/>
      <c r="B5" s="91"/>
      <c r="C5" s="91"/>
      <c r="D5" s="91"/>
      <c r="E5" s="91"/>
      <c r="F5" s="91"/>
      <c r="G5" s="104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75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Y5" s="92"/>
      <c r="BZ5" s="92"/>
    </row>
    <row r="6" spans="1:81" ht="21" customHeight="1">
      <c r="A6" s="176" t="s">
        <v>98</v>
      </c>
      <c r="B6" s="176" t="s">
        <v>13</v>
      </c>
      <c r="C6" s="224" t="s">
        <v>106</v>
      </c>
      <c r="D6" s="224" t="s">
        <v>124</v>
      </c>
      <c r="E6" s="125"/>
      <c r="F6" s="125"/>
      <c r="G6" s="209" t="s">
        <v>36</v>
      </c>
      <c r="H6" s="168" t="s">
        <v>72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78" t="s">
        <v>37</v>
      </c>
      <c r="AF6" s="179"/>
      <c r="AG6" s="179"/>
      <c r="AH6" s="179"/>
      <c r="AI6" s="179"/>
      <c r="AJ6" s="179"/>
      <c r="AK6" s="179"/>
      <c r="AL6" s="180"/>
      <c r="AN6" s="229" t="s">
        <v>110</v>
      </c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1"/>
      <c r="AZ6" s="169" t="s">
        <v>125</v>
      </c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 t="s">
        <v>141</v>
      </c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Y6" s="202" t="s">
        <v>143</v>
      </c>
      <c r="BZ6" s="202" t="s">
        <v>144</v>
      </c>
      <c r="CA6" s="169" t="s">
        <v>145</v>
      </c>
      <c r="CB6" s="169" t="s">
        <v>146</v>
      </c>
      <c r="CC6" s="169" t="s">
        <v>147</v>
      </c>
    </row>
    <row r="7" spans="1:81" ht="21" customHeight="1">
      <c r="A7" s="204"/>
      <c r="B7" s="204"/>
      <c r="C7" s="225"/>
      <c r="D7" s="225"/>
      <c r="E7" s="126"/>
      <c r="F7" s="126"/>
      <c r="G7" s="202"/>
      <c r="H7" s="178" t="s">
        <v>111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98" t="s">
        <v>39</v>
      </c>
      <c r="U7" s="213"/>
      <c r="V7" s="198" t="s">
        <v>40</v>
      </c>
      <c r="W7" s="219"/>
      <c r="X7" s="199"/>
      <c r="Y7" s="198" t="s">
        <v>41</v>
      </c>
      <c r="Z7" s="213"/>
      <c r="AA7" s="198" t="s">
        <v>42</v>
      </c>
      <c r="AB7" s="213"/>
      <c r="AC7" s="198" t="s">
        <v>43</v>
      </c>
      <c r="AD7" s="213"/>
      <c r="AE7" s="212" t="s">
        <v>7</v>
      </c>
      <c r="AF7" s="213"/>
      <c r="AG7" s="212" t="s">
        <v>112</v>
      </c>
      <c r="AH7" s="213"/>
      <c r="AI7" s="216" t="s">
        <v>113</v>
      </c>
      <c r="AJ7" s="216" t="s">
        <v>114</v>
      </c>
      <c r="AK7" s="216" t="s">
        <v>115</v>
      </c>
      <c r="AL7" s="216" t="s">
        <v>10</v>
      </c>
      <c r="AN7" s="232" t="s">
        <v>126</v>
      </c>
      <c r="AO7" s="232" t="s">
        <v>127</v>
      </c>
      <c r="AP7" s="232" t="s">
        <v>128</v>
      </c>
      <c r="AQ7" s="232" t="s">
        <v>129</v>
      </c>
      <c r="AR7" s="232" t="s">
        <v>130</v>
      </c>
      <c r="AS7" s="232" t="s">
        <v>131</v>
      </c>
      <c r="AT7" s="232" t="s">
        <v>132</v>
      </c>
      <c r="AU7" s="232" t="s">
        <v>133</v>
      </c>
      <c r="AV7" s="232" t="s">
        <v>134</v>
      </c>
      <c r="AW7" s="232" t="s">
        <v>135</v>
      </c>
      <c r="AX7" s="232" t="s">
        <v>136</v>
      </c>
      <c r="AY7" s="232" t="s">
        <v>137</v>
      </c>
      <c r="AZ7" s="232" t="s">
        <v>126</v>
      </c>
      <c r="BA7" s="232" t="s">
        <v>127</v>
      </c>
      <c r="BB7" s="232" t="s">
        <v>128</v>
      </c>
      <c r="BC7" s="232" t="s">
        <v>129</v>
      </c>
      <c r="BD7" s="232" t="s">
        <v>130</v>
      </c>
      <c r="BE7" s="232" t="s">
        <v>131</v>
      </c>
      <c r="BF7" s="232" t="s">
        <v>132</v>
      </c>
      <c r="BG7" s="232" t="s">
        <v>133</v>
      </c>
      <c r="BH7" s="232" t="s">
        <v>134</v>
      </c>
      <c r="BI7" s="232" t="s">
        <v>135</v>
      </c>
      <c r="BJ7" s="232" t="s">
        <v>136</v>
      </c>
      <c r="BK7" s="232" t="s">
        <v>137</v>
      </c>
      <c r="BL7" s="189" t="s">
        <v>126</v>
      </c>
      <c r="BM7" s="189" t="s">
        <v>127</v>
      </c>
      <c r="BN7" s="189" t="s">
        <v>128</v>
      </c>
      <c r="BO7" s="189" t="s">
        <v>129</v>
      </c>
      <c r="BP7" s="189" t="s">
        <v>130</v>
      </c>
      <c r="BQ7" s="189" t="s">
        <v>131</v>
      </c>
      <c r="BR7" s="189" t="s">
        <v>132</v>
      </c>
      <c r="BS7" s="189" t="s">
        <v>133</v>
      </c>
      <c r="BT7" s="189" t="s">
        <v>134</v>
      </c>
      <c r="BU7" s="189" t="s">
        <v>135</v>
      </c>
      <c r="BV7" s="189" t="s">
        <v>136</v>
      </c>
      <c r="BW7" s="189" t="s">
        <v>137</v>
      </c>
      <c r="BY7" s="202"/>
      <c r="BZ7" s="202"/>
      <c r="CA7" s="169"/>
      <c r="CB7" s="169"/>
      <c r="CC7" s="169"/>
    </row>
    <row r="8" spans="1:81" ht="58.5" customHeight="1">
      <c r="A8" s="204"/>
      <c r="B8" s="204"/>
      <c r="C8" s="226"/>
      <c r="D8" s="226"/>
      <c r="E8" s="126"/>
      <c r="F8" s="126"/>
      <c r="G8" s="203"/>
      <c r="H8" s="129" t="s">
        <v>116</v>
      </c>
      <c r="I8" s="129" t="s">
        <v>151</v>
      </c>
      <c r="J8" s="210" t="s">
        <v>152</v>
      </c>
      <c r="K8" s="211"/>
      <c r="L8" s="210" t="s">
        <v>153</v>
      </c>
      <c r="M8" s="211"/>
      <c r="N8" s="210" t="s">
        <v>154</v>
      </c>
      <c r="O8" s="211"/>
      <c r="P8" s="210" t="s">
        <v>155</v>
      </c>
      <c r="Q8" s="211"/>
      <c r="R8" s="210" t="s">
        <v>156</v>
      </c>
      <c r="S8" s="211"/>
      <c r="T8" s="214"/>
      <c r="U8" s="215"/>
      <c r="V8" s="200"/>
      <c r="W8" s="220"/>
      <c r="X8" s="201"/>
      <c r="Y8" s="214"/>
      <c r="Z8" s="215"/>
      <c r="AA8" s="214"/>
      <c r="AB8" s="215"/>
      <c r="AC8" s="214"/>
      <c r="AD8" s="215"/>
      <c r="AE8" s="214"/>
      <c r="AF8" s="215"/>
      <c r="AG8" s="214"/>
      <c r="AH8" s="215"/>
      <c r="AI8" s="227"/>
      <c r="AJ8" s="218"/>
      <c r="AK8" s="218"/>
      <c r="AL8" s="218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Y8" s="202"/>
      <c r="BZ8" s="202"/>
      <c r="CA8" s="169"/>
      <c r="CB8" s="169"/>
      <c r="CC8" s="169"/>
    </row>
    <row r="9" spans="1:81" ht="9" customHeight="1">
      <c r="A9" s="204"/>
      <c r="B9" s="204"/>
      <c r="C9" s="183" t="s">
        <v>73</v>
      </c>
      <c r="D9" s="183" t="s">
        <v>73</v>
      </c>
      <c r="E9" s="126"/>
      <c r="F9" s="126"/>
      <c r="G9" s="209" t="s">
        <v>18</v>
      </c>
      <c r="H9" s="183" t="s">
        <v>18</v>
      </c>
      <c r="I9" s="183" t="s">
        <v>18</v>
      </c>
      <c r="J9" s="183" t="s">
        <v>117</v>
      </c>
      <c r="K9" s="183" t="s">
        <v>18</v>
      </c>
      <c r="L9" s="183" t="s">
        <v>117</v>
      </c>
      <c r="M9" s="183" t="s">
        <v>18</v>
      </c>
      <c r="N9" s="183" t="s">
        <v>117</v>
      </c>
      <c r="O9" s="183" t="s">
        <v>18</v>
      </c>
      <c r="P9" s="183" t="s">
        <v>117</v>
      </c>
      <c r="Q9" s="183" t="s">
        <v>18</v>
      </c>
      <c r="R9" s="183" t="s">
        <v>117</v>
      </c>
      <c r="S9" s="183" t="s">
        <v>18</v>
      </c>
      <c r="T9" s="206" t="s">
        <v>44</v>
      </c>
      <c r="U9" s="176" t="s">
        <v>18</v>
      </c>
      <c r="V9" s="216" t="s">
        <v>142</v>
      </c>
      <c r="W9" s="209" t="s">
        <v>73</v>
      </c>
      <c r="X9" s="209" t="s">
        <v>18</v>
      </c>
      <c r="Y9" s="176" t="s">
        <v>73</v>
      </c>
      <c r="Z9" s="176" t="s">
        <v>18</v>
      </c>
      <c r="AA9" s="176" t="s">
        <v>73</v>
      </c>
      <c r="AB9" s="176" t="s">
        <v>18</v>
      </c>
      <c r="AC9" s="176" t="s">
        <v>74</v>
      </c>
      <c r="AD9" s="176" t="s">
        <v>18</v>
      </c>
      <c r="AE9" s="176" t="s">
        <v>73</v>
      </c>
      <c r="AF9" s="176" t="s">
        <v>18</v>
      </c>
      <c r="AG9" s="176" t="s">
        <v>73</v>
      </c>
      <c r="AH9" s="176" t="s">
        <v>18</v>
      </c>
      <c r="AI9" s="176" t="s">
        <v>18</v>
      </c>
      <c r="AJ9" s="176" t="s">
        <v>18</v>
      </c>
      <c r="AK9" s="176" t="s">
        <v>18</v>
      </c>
      <c r="AL9" s="176" t="s">
        <v>18</v>
      </c>
      <c r="AN9" s="209" t="s">
        <v>118</v>
      </c>
      <c r="AO9" s="209" t="s">
        <v>119</v>
      </c>
      <c r="AP9" s="209" t="s">
        <v>119</v>
      </c>
      <c r="AQ9" s="209" t="s">
        <v>119</v>
      </c>
      <c r="AR9" s="209" t="s">
        <v>119</v>
      </c>
      <c r="AS9" s="209" t="s">
        <v>119</v>
      </c>
      <c r="AT9" s="209" t="s">
        <v>120</v>
      </c>
      <c r="AU9" s="209" t="s">
        <v>118</v>
      </c>
      <c r="AV9" s="209" t="s">
        <v>118</v>
      </c>
      <c r="AW9" s="209" t="s">
        <v>118</v>
      </c>
      <c r="AX9" s="209" t="s">
        <v>118</v>
      </c>
      <c r="AY9" s="209" t="s">
        <v>118</v>
      </c>
      <c r="AZ9" s="209" t="s">
        <v>118</v>
      </c>
      <c r="BA9" s="209" t="s">
        <v>119</v>
      </c>
      <c r="BB9" s="209" t="s">
        <v>119</v>
      </c>
      <c r="BC9" s="209" t="s">
        <v>119</v>
      </c>
      <c r="BD9" s="209" t="s">
        <v>119</v>
      </c>
      <c r="BE9" s="209" t="s">
        <v>119</v>
      </c>
      <c r="BF9" s="209" t="s">
        <v>138</v>
      </c>
      <c r="BG9" s="209" t="s">
        <v>118</v>
      </c>
      <c r="BH9" s="209" t="s">
        <v>118</v>
      </c>
      <c r="BI9" s="209" t="s">
        <v>118</v>
      </c>
      <c r="BJ9" s="209" t="s">
        <v>118</v>
      </c>
      <c r="BK9" s="209" t="s">
        <v>118</v>
      </c>
      <c r="BL9" s="169" t="s">
        <v>118</v>
      </c>
      <c r="BM9" s="169" t="s">
        <v>119</v>
      </c>
      <c r="BN9" s="169" t="s">
        <v>119</v>
      </c>
      <c r="BO9" s="169" t="s">
        <v>119</v>
      </c>
      <c r="BP9" s="169" t="s">
        <v>119</v>
      </c>
      <c r="BQ9" s="169" t="s">
        <v>119</v>
      </c>
      <c r="BR9" s="169" t="s">
        <v>138</v>
      </c>
      <c r="BS9" s="169" t="s">
        <v>118</v>
      </c>
      <c r="BT9" s="169" t="s">
        <v>118</v>
      </c>
      <c r="BU9" s="169" t="s">
        <v>118</v>
      </c>
      <c r="BV9" s="169" t="s">
        <v>118</v>
      </c>
      <c r="BW9" s="169" t="s">
        <v>118</v>
      </c>
      <c r="BY9" s="202"/>
      <c r="BZ9" s="202"/>
      <c r="CA9" s="169"/>
      <c r="CB9" s="169"/>
      <c r="CC9" s="169"/>
    </row>
    <row r="10" spans="1:81" ht="9.75" customHeight="1">
      <c r="A10" s="204"/>
      <c r="B10" s="204"/>
      <c r="C10" s="205"/>
      <c r="D10" s="205"/>
      <c r="E10" s="126"/>
      <c r="F10" s="126"/>
      <c r="G10" s="202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7"/>
      <c r="U10" s="204"/>
      <c r="V10" s="217"/>
      <c r="W10" s="202"/>
      <c r="X10" s="202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Y10" s="202"/>
      <c r="BZ10" s="202"/>
      <c r="CA10" s="169"/>
      <c r="CB10" s="169"/>
      <c r="CC10" s="169"/>
    </row>
    <row r="11" spans="1:81" ht="25.5" customHeight="1">
      <c r="A11" s="177"/>
      <c r="B11" s="177"/>
      <c r="C11" s="184"/>
      <c r="D11" s="184"/>
      <c r="E11" s="127"/>
      <c r="F11" s="127"/>
      <c r="G11" s="203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208"/>
      <c r="U11" s="177"/>
      <c r="V11" s="218"/>
      <c r="W11" s="203"/>
      <c r="X11" s="203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Y11" s="203"/>
      <c r="BZ11" s="203"/>
      <c r="CA11" s="169"/>
      <c r="CB11" s="169"/>
      <c r="CC11" s="169"/>
    </row>
    <row r="12" spans="1:81" ht="12" customHeight="1">
      <c r="A12" s="119" t="s">
        <v>19</v>
      </c>
      <c r="B12" s="119" t="s">
        <v>20</v>
      </c>
      <c r="C12" s="119"/>
      <c r="D12" s="119"/>
      <c r="E12" s="119"/>
      <c r="F12" s="119"/>
      <c r="G12" s="119">
        <v>3</v>
      </c>
      <c r="H12" s="119">
        <v>4</v>
      </c>
      <c r="I12" s="119">
        <v>5</v>
      </c>
      <c r="J12" s="119"/>
      <c r="K12" s="119">
        <v>6</v>
      </c>
      <c r="L12" s="119"/>
      <c r="M12" s="119">
        <v>7</v>
      </c>
      <c r="N12" s="119"/>
      <c r="O12" s="119">
        <v>8</v>
      </c>
      <c r="P12" s="119"/>
      <c r="Q12" s="119">
        <v>9</v>
      </c>
      <c r="R12" s="119"/>
      <c r="S12" s="119">
        <v>10</v>
      </c>
      <c r="T12" s="119">
        <v>11</v>
      </c>
      <c r="U12" s="119">
        <v>12</v>
      </c>
      <c r="V12" s="119">
        <v>13</v>
      </c>
      <c r="W12" s="119">
        <v>14</v>
      </c>
      <c r="X12" s="119">
        <v>15</v>
      </c>
      <c r="Y12" s="119">
        <v>16</v>
      </c>
      <c r="Z12" s="119">
        <v>17</v>
      </c>
      <c r="AA12" s="119">
        <v>18</v>
      </c>
      <c r="AB12" s="119">
        <v>19</v>
      </c>
      <c r="AC12" s="119">
        <v>20</v>
      </c>
      <c r="AD12" s="119">
        <v>21</v>
      </c>
      <c r="AE12" s="119">
        <v>22</v>
      </c>
      <c r="AF12" s="119">
        <v>23</v>
      </c>
      <c r="AG12" s="119">
        <v>24</v>
      </c>
      <c r="AH12" s="119">
        <v>25</v>
      </c>
      <c r="AI12" s="119">
        <v>26</v>
      </c>
      <c r="AJ12" s="119">
        <v>27</v>
      </c>
      <c r="AK12" s="119">
        <v>28</v>
      </c>
      <c r="AL12" s="119">
        <v>29</v>
      </c>
      <c r="AN12" s="119">
        <v>30</v>
      </c>
      <c r="AO12" s="119">
        <v>31</v>
      </c>
      <c r="AP12" s="119">
        <v>32</v>
      </c>
      <c r="AQ12" s="119">
        <v>33</v>
      </c>
      <c r="AR12" s="119">
        <v>34</v>
      </c>
      <c r="AS12" s="119">
        <v>35</v>
      </c>
      <c r="AT12" s="119">
        <v>41</v>
      </c>
      <c r="AU12" s="119">
        <v>42</v>
      </c>
      <c r="AV12" s="119">
        <v>43</v>
      </c>
      <c r="AW12" s="119">
        <v>44</v>
      </c>
      <c r="AX12" s="119">
        <v>45</v>
      </c>
      <c r="AY12" s="119">
        <v>46</v>
      </c>
      <c r="AZ12" s="119">
        <v>36</v>
      </c>
      <c r="BA12" s="119">
        <v>37</v>
      </c>
      <c r="BB12" s="119">
        <v>38</v>
      </c>
      <c r="BC12" s="119">
        <v>39</v>
      </c>
      <c r="BD12" s="119">
        <v>40</v>
      </c>
      <c r="BE12" s="119">
        <v>41</v>
      </c>
      <c r="BF12" s="119">
        <v>48</v>
      </c>
      <c r="BG12" s="119">
        <v>49</v>
      </c>
      <c r="BH12" s="119">
        <v>50</v>
      </c>
      <c r="BI12" s="119">
        <v>51</v>
      </c>
      <c r="BJ12" s="119">
        <v>52</v>
      </c>
      <c r="BK12" s="119">
        <v>53</v>
      </c>
      <c r="BL12" s="119">
        <v>42</v>
      </c>
      <c r="BM12" s="119">
        <v>43</v>
      </c>
      <c r="BN12" s="119">
        <v>44</v>
      </c>
      <c r="BO12" s="119">
        <v>45</v>
      </c>
      <c r="BP12" s="119">
        <v>46</v>
      </c>
      <c r="BQ12" s="119">
        <v>47</v>
      </c>
      <c r="BR12" s="119">
        <v>60</v>
      </c>
      <c r="BS12" s="119">
        <v>61</v>
      </c>
      <c r="BT12" s="119">
        <v>62</v>
      </c>
      <c r="BU12" s="119">
        <v>63</v>
      </c>
      <c r="BV12" s="119">
        <v>64</v>
      </c>
      <c r="BW12" s="119">
        <v>65</v>
      </c>
      <c r="BY12" s="94"/>
      <c r="BZ12" s="94"/>
      <c r="CA12" s="94"/>
      <c r="CB12" s="94"/>
    </row>
    <row r="13" spans="1:81" s="20" customFormat="1" ht="27.75" customHeight="1">
      <c r="A13" s="139" t="s">
        <v>164</v>
      </c>
      <c r="B13" s="139"/>
      <c r="C13" s="123" t="e">
        <f>#REF!+#REF!</f>
        <v>#REF!</v>
      </c>
      <c r="D13" s="64"/>
      <c r="E13" s="50"/>
      <c r="F13" s="50"/>
      <c r="G13" s="131">
        <f t="shared" ref="G13:U13" si="0">G18+G22</f>
        <v>4643907.41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31">
        <f t="shared" si="0"/>
        <v>0</v>
      </c>
      <c r="L13" s="131">
        <f t="shared" si="0"/>
        <v>0</v>
      </c>
      <c r="M13" s="131">
        <f t="shared" si="0"/>
        <v>0</v>
      </c>
      <c r="N13" s="131">
        <f t="shared" si="0"/>
        <v>0</v>
      </c>
      <c r="O13" s="131">
        <f t="shared" si="0"/>
        <v>0</v>
      </c>
      <c r="P13" s="131">
        <f t="shared" si="0"/>
        <v>0</v>
      </c>
      <c r="Q13" s="131">
        <f t="shared" si="0"/>
        <v>0</v>
      </c>
      <c r="R13" s="131">
        <f t="shared" si="0"/>
        <v>0</v>
      </c>
      <c r="S13" s="131">
        <f t="shared" si="0"/>
        <v>0</v>
      </c>
      <c r="T13" s="131">
        <f t="shared" si="0"/>
        <v>0</v>
      </c>
      <c r="U13" s="131">
        <f t="shared" si="0"/>
        <v>0</v>
      </c>
      <c r="V13" s="50" t="s">
        <v>68</v>
      </c>
      <c r="W13" s="131">
        <f t="shared" ref="W13:AL13" si="1">W18+W22</f>
        <v>1271.52</v>
      </c>
      <c r="X13" s="131">
        <f t="shared" si="1"/>
        <v>4434189.97</v>
      </c>
      <c r="Y13" s="131">
        <f t="shared" si="1"/>
        <v>0</v>
      </c>
      <c r="Z13" s="131">
        <f t="shared" si="1"/>
        <v>0</v>
      </c>
      <c r="AA13" s="131">
        <f t="shared" si="1"/>
        <v>0</v>
      </c>
      <c r="AB13" s="131">
        <f t="shared" si="1"/>
        <v>0</v>
      </c>
      <c r="AC13" s="131">
        <f t="shared" si="1"/>
        <v>0</v>
      </c>
      <c r="AD13" s="131">
        <f t="shared" si="1"/>
        <v>0</v>
      </c>
      <c r="AE13" s="131">
        <f t="shared" si="1"/>
        <v>0</v>
      </c>
      <c r="AF13" s="131">
        <f t="shared" si="1"/>
        <v>0</v>
      </c>
      <c r="AG13" s="131">
        <f t="shared" si="1"/>
        <v>0</v>
      </c>
      <c r="AH13" s="131">
        <f t="shared" si="1"/>
        <v>0</v>
      </c>
      <c r="AI13" s="131">
        <f t="shared" si="1"/>
        <v>0</v>
      </c>
      <c r="AJ13" s="131">
        <f t="shared" si="1"/>
        <v>139811.62</v>
      </c>
      <c r="AK13" s="131">
        <f t="shared" si="1"/>
        <v>69905.820000000007</v>
      </c>
      <c r="AL13" s="131">
        <f t="shared" si="1"/>
        <v>0</v>
      </c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234" t="s">
        <v>149</v>
      </c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6"/>
      <c r="BY13" s="198" t="s">
        <v>150</v>
      </c>
      <c r="BZ13" s="199"/>
      <c r="CA13" s="168" t="s">
        <v>148</v>
      </c>
      <c r="CB13" s="168"/>
      <c r="CC13" s="168"/>
    </row>
    <row r="14" spans="1:81" s="20" customFormat="1" ht="15" customHeight="1">
      <c r="A14" s="221" t="s">
        <v>101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78"/>
      <c r="BL14" s="237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9"/>
      <c r="BY14" s="200"/>
      <c r="BZ14" s="201"/>
      <c r="CA14" s="168"/>
      <c r="CB14" s="168"/>
      <c r="CC14" s="168"/>
    </row>
    <row r="15" spans="1:81" s="20" customFormat="1" ht="12.75" customHeight="1">
      <c r="A15" s="192" t="s">
        <v>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4"/>
      <c r="AN15" s="98" t="e">
        <f>I15/'Приложение 1.1'!J13</f>
        <v>#DIV/0!</v>
      </c>
      <c r="AO15" s="98" t="e">
        <f t="shared" ref="AO15:AO19" si="2">K15/J15</f>
        <v>#DIV/0!</v>
      </c>
      <c r="AP15" s="98" t="e">
        <f t="shared" ref="AP15:AP19" si="3">M15/L15</f>
        <v>#DIV/0!</v>
      </c>
      <c r="AQ15" s="98" t="e">
        <f t="shared" ref="AQ15:AQ19" si="4">O15/N15</f>
        <v>#DIV/0!</v>
      </c>
      <c r="AR15" s="98" t="e">
        <f t="shared" ref="AR15:AR19" si="5">Q15/P15</f>
        <v>#DIV/0!</v>
      </c>
      <c r="AS15" s="98" t="e">
        <f t="shared" ref="AS15:AS19" si="6">S15/R15</f>
        <v>#DIV/0!</v>
      </c>
      <c r="AT15" s="98" t="e">
        <f t="shared" ref="AT15:AT19" si="7">U15/T15</f>
        <v>#DIV/0!</v>
      </c>
      <c r="AU15" s="98" t="e">
        <f t="shared" ref="AU15:AU19" si="8">X15/W15</f>
        <v>#DIV/0!</v>
      </c>
      <c r="AV15" s="98" t="e">
        <f t="shared" ref="AV15:AV19" si="9">Z15/Y15</f>
        <v>#DIV/0!</v>
      </c>
      <c r="AW15" s="98" t="e">
        <f t="shared" ref="AW15:AW19" si="10">AB15/AA15</f>
        <v>#DIV/0!</v>
      </c>
      <c r="AX15" s="98" t="e">
        <f t="shared" ref="AX15:AX19" si="11">AH15/AG15</f>
        <v>#DIV/0!</v>
      </c>
      <c r="AY15" s="98" t="e">
        <f>AI15/'Приложение 1.1'!J13</f>
        <v>#DIV/0!</v>
      </c>
      <c r="AZ15" s="98">
        <v>730.08</v>
      </c>
      <c r="BA15" s="98">
        <v>2070.12</v>
      </c>
      <c r="BB15" s="98">
        <v>848.92</v>
      </c>
      <c r="BC15" s="98">
        <v>819.73</v>
      </c>
      <c r="BD15" s="98">
        <v>611.5</v>
      </c>
      <c r="BE15" s="98">
        <v>1080.04</v>
      </c>
      <c r="BF15" s="98">
        <v>2671800.0099999998</v>
      </c>
      <c r="BG15" s="98">
        <f t="shared" ref="BG15:BG19" si="12">IF(V15="ПК",4607.6,4422.85)</f>
        <v>4422.8500000000004</v>
      </c>
      <c r="BH15" s="98">
        <v>8748.57</v>
      </c>
      <c r="BI15" s="98">
        <v>3389.61</v>
      </c>
      <c r="BJ15" s="98">
        <v>5995.76</v>
      </c>
      <c r="BK15" s="98">
        <v>548.62</v>
      </c>
      <c r="BL15" s="99" t="e">
        <f t="shared" ref="BL15:BL19" si="13">IF(AN15&gt;AZ15, "+", " ")</f>
        <v>#DIV/0!</v>
      </c>
      <c r="BM15" s="99" t="e">
        <f t="shared" ref="BM15:BM19" si="14">IF(AO15&gt;BA15, "+", " ")</f>
        <v>#DIV/0!</v>
      </c>
      <c r="BN15" s="99" t="e">
        <f t="shared" ref="BN15:BN19" si="15">IF(AP15&gt;BB15, "+", " ")</f>
        <v>#DIV/0!</v>
      </c>
      <c r="BO15" s="99" t="e">
        <f t="shared" ref="BO15:BO19" si="16">IF(AQ15&gt;BC15, "+", " ")</f>
        <v>#DIV/0!</v>
      </c>
      <c r="BP15" s="99" t="e">
        <f t="shared" ref="BP15:BP19" si="17">IF(AR15&gt;BD15, "+", " ")</f>
        <v>#DIV/0!</v>
      </c>
      <c r="BQ15" s="99" t="e">
        <f t="shared" ref="BQ15:BQ19" si="18">IF(AS15&gt;BE15, "+", " ")</f>
        <v>#DIV/0!</v>
      </c>
      <c r="BR15" s="99" t="e">
        <f t="shared" ref="BR15:BR19" si="19">IF(AT15&gt;BF15, "+", " ")</f>
        <v>#DIV/0!</v>
      </c>
      <c r="BS15" s="99" t="e">
        <f t="shared" ref="BS15:BS19" si="20">IF(AU15&gt;BG15, "+", " ")</f>
        <v>#DIV/0!</v>
      </c>
      <c r="BT15" s="99" t="e">
        <f t="shared" ref="BT15:BT19" si="21">IF(AV15&gt;BH15, "+", " ")</f>
        <v>#DIV/0!</v>
      </c>
      <c r="BU15" s="99" t="e">
        <f t="shared" ref="BU15:BU19" si="22">IF(AW15&gt;BI15, "+", " ")</f>
        <v>#DIV/0!</v>
      </c>
      <c r="BV15" s="99" t="e">
        <f t="shared" ref="BV15:BV19" si="23">IF(AX15&gt;BJ15, "+", " ")</f>
        <v>#DIV/0!</v>
      </c>
      <c r="BW15" s="99" t="e">
        <f t="shared" ref="BW15:BW19" si="24">IF(AY15&gt;BK15, "+", " ")</f>
        <v>#DIV/0!</v>
      </c>
      <c r="BY15" s="73" t="e">
        <f t="shared" ref="BY15:BY19" si="25">AJ15/G15*100</f>
        <v>#DIV/0!</v>
      </c>
      <c r="BZ15" s="100" t="e">
        <f t="shared" ref="BZ15:BZ19" si="26">AK15/G15*100</f>
        <v>#DIV/0!</v>
      </c>
      <c r="CA15" s="101" t="e">
        <f t="shared" ref="CA15:CA19" si="27">G15/W15</f>
        <v>#DIV/0!</v>
      </c>
      <c r="CB15" s="98">
        <f t="shared" ref="CB15:CB19" si="28">IF(V15="ПК",4814.95,4621.88)</f>
        <v>4621.88</v>
      </c>
      <c r="CC15" s="17" t="e">
        <f t="shared" ref="CC15:CC19" si="29">IF(CA15&gt;CB15, "+", " ")</f>
        <v>#DIV/0!</v>
      </c>
    </row>
    <row r="16" spans="1:81" s="20" customFormat="1" ht="9" customHeight="1">
      <c r="A16" s="118">
        <v>252</v>
      </c>
      <c r="B16" s="53" t="s">
        <v>90</v>
      </c>
      <c r="C16" s="114">
        <v>656</v>
      </c>
      <c r="D16" s="95"/>
      <c r="E16" s="114"/>
      <c r="F16" s="114"/>
      <c r="G16" s="55">
        <f>ROUND(H16+U16+X16+Z16+AB16+AD16+AF16+AH16+AI16+AJ16+AK16+AL16,2)</f>
        <v>2255703.0299999998</v>
      </c>
      <c r="H16" s="114">
        <f>I16+K16+M16+O16+Q16+S16</f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44">
        <v>0</v>
      </c>
      <c r="U16" s="114">
        <v>0</v>
      </c>
      <c r="V16" s="114" t="s">
        <v>95</v>
      </c>
      <c r="W16" s="18">
        <v>701</v>
      </c>
      <c r="X16" s="114">
        <v>2154026.56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67670.960000000006</v>
      </c>
      <c r="AK16" s="123">
        <v>34005.51</v>
      </c>
      <c r="AL16" s="123">
        <v>0</v>
      </c>
      <c r="AN16" s="98">
        <f>I16/'Приложение 1.1'!J14</f>
        <v>0</v>
      </c>
      <c r="AO16" s="98" t="e">
        <f t="shared" si="2"/>
        <v>#DIV/0!</v>
      </c>
      <c r="AP16" s="98" t="e">
        <f t="shared" si="3"/>
        <v>#DIV/0!</v>
      </c>
      <c r="AQ16" s="98" t="e">
        <f t="shared" si="4"/>
        <v>#DIV/0!</v>
      </c>
      <c r="AR16" s="98" t="e">
        <f t="shared" si="5"/>
        <v>#DIV/0!</v>
      </c>
      <c r="AS16" s="98" t="e">
        <f t="shared" si="6"/>
        <v>#DIV/0!</v>
      </c>
      <c r="AT16" s="98" t="e">
        <f t="shared" si="7"/>
        <v>#DIV/0!</v>
      </c>
      <c r="AU16" s="98">
        <f t="shared" si="8"/>
        <v>3072.7910984308132</v>
      </c>
      <c r="AV16" s="98" t="e">
        <f t="shared" si="9"/>
        <v>#DIV/0!</v>
      </c>
      <c r="AW16" s="98" t="e">
        <f t="shared" si="10"/>
        <v>#DIV/0!</v>
      </c>
      <c r="AX16" s="98" t="e">
        <f t="shared" si="11"/>
        <v>#DIV/0!</v>
      </c>
      <c r="AY16" s="98">
        <f>AI16/'Приложение 1.1'!J14</f>
        <v>0</v>
      </c>
      <c r="AZ16" s="98">
        <v>730.08</v>
      </c>
      <c r="BA16" s="98">
        <v>2070.12</v>
      </c>
      <c r="BB16" s="98">
        <v>848.92</v>
      </c>
      <c r="BC16" s="98">
        <v>819.73</v>
      </c>
      <c r="BD16" s="98">
        <v>611.5</v>
      </c>
      <c r="BE16" s="98">
        <v>1080.04</v>
      </c>
      <c r="BF16" s="98">
        <v>2671800.0099999998</v>
      </c>
      <c r="BG16" s="98">
        <f t="shared" si="12"/>
        <v>4422.8500000000004</v>
      </c>
      <c r="BH16" s="98">
        <v>8748.57</v>
      </c>
      <c r="BI16" s="98">
        <v>3389.61</v>
      </c>
      <c r="BJ16" s="98">
        <v>5995.76</v>
      </c>
      <c r="BK16" s="98">
        <v>548.62</v>
      </c>
      <c r="BL16" s="99" t="str">
        <f t="shared" si="13"/>
        <v xml:space="preserve"> </v>
      </c>
      <c r="BM16" s="99" t="e">
        <f t="shared" si="14"/>
        <v>#DIV/0!</v>
      </c>
      <c r="BN16" s="99" t="e">
        <f t="shared" si="15"/>
        <v>#DIV/0!</v>
      </c>
      <c r="BO16" s="99" t="e">
        <f t="shared" si="16"/>
        <v>#DIV/0!</v>
      </c>
      <c r="BP16" s="99" t="e">
        <f t="shared" si="17"/>
        <v>#DIV/0!</v>
      </c>
      <c r="BQ16" s="99" t="e">
        <f t="shared" si="18"/>
        <v>#DIV/0!</v>
      </c>
      <c r="BR16" s="99" t="e">
        <f t="shared" si="19"/>
        <v>#DIV/0!</v>
      </c>
      <c r="BS16" s="99" t="str">
        <f t="shared" si="20"/>
        <v xml:space="preserve"> </v>
      </c>
      <c r="BT16" s="99" t="e">
        <f t="shared" si="21"/>
        <v>#DIV/0!</v>
      </c>
      <c r="BU16" s="99" t="e">
        <f t="shared" si="22"/>
        <v>#DIV/0!</v>
      </c>
      <c r="BV16" s="99" t="e">
        <f t="shared" si="23"/>
        <v>#DIV/0!</v>
      </c>
      <c r="BW16" s="99" t="str">
        <f t="shared" si="24"/>
        <v xml:space="preserve"> </v>
      </c>
      <c r="BY16" s="73">
        <f t="shared" si="25"/>
        <v>2.9999941969311452</v>
      </c>
      <c r="BZ16" s="100">
        <f t="shared" si="26"/>
        <v>1.5075348814865936</v>
      </c>
      <c r="CA16" s="101">
        <f t="shared" si="27"/>
        <v>3217.8359914407984</v>
      </c>
      <c r="CB16" s="98">
        <f t="shared" si="28"/>
        <v>4621.88</v>
      </c>
      <c r="CC16" s="17" t="str">
        <f t="shared" si="29"/>
        <v xml:space="preserve"> </v>
      </c>
    </row>
    <row r="17" spans="1:82" s="20" customFormat="1" ht="9" customHeight="1">
      <c r="A17" s="118">
        <v>253</v>
      </c>
      <c r="B17" s="53" t="s">
        <v>91</v>
      </c>
      <c r="C17" s="114">
        <v>284.5</v>
      </c>
      <c r="D17" s="95"/>
      <c r="E17" s="114"/>
      <c r="F17" s="114"/>
      <c r="G17" s="55">
        <f>ROUND(H17+U17+X17+Z17+AB17+AD17+AF17+AH17+AI17+AJ17+AK17+AL17,2)</f>
        <v>939297.61</v>
      </c>
      <c r="H17" s="114">
        <f>I17+K17+M17+O17+Q17+S17</f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44">
        <v>0</v>
      </c>
      <c r="U17" s="114">
        <v>0</v>
      </c>
      <c r="V17" s="114" t="s">
        <v>95</v>
      </c>
      <c r="W17" s="18">
        <v>252</v>
      </c>
      <c r="X17" s="114">
        <v>901069.79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25485.21</v>
      </c>
      <c r="AK17" s="123">
        <v>12742.61</v>
      </c>
      <c r="AL17" s="123">
        <v>0</v>
      </c>
      <c r="AN17" s="98">
        <f>I17/'Приложение 1.1'!J15</f>
        <v>0</v>
      </c>
      <c r="AO17" s="98" t="e">
        <f t="shared" si="2"/>
        <v>#DIV/0!</v>
      </c>
      <c r="AP17" s="98" t="e">
        <f t="shared" si="3"/>
        <v>#DIV/0!</v>
      </c>
      <c r="AQ17" s="98" t="e">
        <f t="shared" si="4"/>
        <v>#DIV/0!</v>
      </c>
      <c r="AR17" s="98" t="e">
        <f t="shared" si="5"/>
        <v>#DIV/0!</v>
      </c>
      <c r="AS17" s="98" t="e">
        <f t="shared" si="6"/>
        <v>#DIV/0!</v>
      </c>
      <c r="AT17" s="98" t="e">
        <f t="shared" si="7"/>
        <v>#DIV/0!</v>
      </c>
      <c r="AU17" s="98">
        <f t="shared" si="8"/>
        <v>3575.6737698412699</v>
      </c>
      <c r="AV17" s="98" t="e">
        <f t="shared" si="9"/>
        <v>#DIV/0!</v>
      </c>
      <c r="AW17" s="98" t="e">
        <f t="shared" si="10"/>
        <v>#DIV/0!</v>
      </c>
      <c r="AX17" s="98" t="e">
        <f t="shared" si="11"/>
        <v>#DIV/0!</v>
      </c>
      <c r="AY17" s="98">
        <f>AI17/'Приложение 1.1'!J15</f>
        <v>0</v>
      </c>
      <c r="AZ17" s="98">
        <v>730.08</v>
      </c>
      <c r="BA17" s="98">
        <v>2070.12</v>
      </c>
      <c r="BB17" s="98">
        <v>848.92</v>
      </c>
      <c r="BC17" s="98">
        <v>819.73</v>
      </c>
      <c r="BD17" s="98">
        <v>611.5</v>
      </c>
      <c r="BE17" s="98">
        <v>1080.04</v>
      </c>
      <c r="BF17" s="98">
        <v>2671800.0099999998</v>
      </c>
      <c r="BG17" s="98">
        <f t="shared" si="12"/>
        <v>4422.8500000000004</v>
      </c>
      <c r="BH17" s="98">
        <v>8748.57</v>
      </c>
      <c r="BI17" s="98">
        <v>3389.61</v>
      </c>
      <c r="BJ17" s="98">
        <v>5995.76</v>
      </c>
      <c r="BK17" s="98">
        <v>548.62</v>
      </c>
      <c r="BL17" s="99" t="str">
        <f t="shared" si="13"/>
        <v xml:space="preserve"> </v>
      </c>
      <c r="BM17" s="99" t="e">
        <f t="shared" si="14"/>
        <v>#DIV/0!</v>
      </c>
      <c r="BN17" s="99" t="e">
        <f t="shared" si="15"/>
        <v>#DIV/0!</v>
      </c>
      <c r="BO17" s="99" t="e">
        <f t="shared" si="16"/>
        <v>#DIV/0!</v>
      </c>
      <c r="BP17" s="99" t="e">
        <f t="shared" si="17"/>
        <v>#DIV/0!</v>
      </c>
      <c r="BQ17" s="99" t="e">
        <f t="shared" si="18"/>
        <v>#DIV/0!</v>
      </c>
      <c r="BR17" s="99" t="e">
        <f t="shared" si="19"/>
        <v>#DIV/0!</v>
      </c>
      <c r="BS17" s="99" t="str">
        <f t="shared" si="20"/>
        <v xml:space="preserve"> </v>
      </c>
      <c r="BT17" s="99" t="e">
        <f t="shared" si="21"/>
        <v>#DIV/0!</v>
      </c>
      <c r="BU17" s="99" t="e">
        <f t="shared" si="22"/>
        <v>#DIV/0!</v>
      </c>
      <c r="BV17" s="99" t="e">
        <f t="shared" si="23"/>
        <v>#DIV/0!</v>
      </c>
      <c r="BW17" s="99" t="str">
        <f t="shared" si="24"/>
        <v xml:space="preserve"> </v>
      </c>
      <c r="BY17" s="73">
        <f t="shared" si="25"/>
        <v>2.713219934627535</v>
      </c>
      <c r="BZ17" s="100">
        <f t="shared" si="26"/>
        <v>1.3566104996264179</v>
      </c>
      <c r="CA17" s="101">
        <f t="shared" si="27"/>
        <v>3727.371468253968</v>
      </c>
      <c r="CB17" s="98">
        <f t="shared" si="28"/>
        <v>4621.88</v>
      </c>
      <c r="CC17" s="17" t="str">
        <f t="shared" si="29"/>
        <v xml:space="preserve"> </v>
      </c>
    </row>
    <row r="18" spans="1:82" s="20" customFormat="1" ht="9" customHeight="1">
      <c r="A18" s="118">
        <v>254</v>
      </c>
      <c r="B18" s="53" t="s">
        <v>92</v>
      </c>
      <c r="C18" s="114">
        <v>525.6</v>
      </c>
      <c r="D18" s="95"/>
      <c r="E18" s="114"/>
      <c r="F18" s="114"/>
      <c r="G18" s="55">
        <f>ROUND(H18+U18+X18+Z18+AB18+AD18+AF18+AH18+AI18+AJ18+AK18+AL18,2)</f>
        <v>1553820.93</v>
      </c>
      <c r="H18" s="114">
        <f>I18+K18+M18+O18+Q18+S18</f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44">
        <v>0</v>
      </c>
      <c r="U18" s="114">
        <v>0</v>
      </c>
      <c r="V18" s="114" t="s">
        <v>95</v>
      </c>
      <c r="W18" s="18">
        <v>465.52</v>
      </c>
      <c r="X18" s="114">
        <v>1483157.38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47109.03</v>
      </c>
      <c r="AK18" s="123">
        <v>23554.52</v>
      </c>
      <c r="AL18" s="123">
        <v>0</v>
      </c>
      <c r="AN18" s="98">
        <f>I18/'Приложение 1.1'!J16</f>
        <v>0</v>
      </c>
      <c r="AO18" s="98" t="e">
        <f t="shared" si="2"/>
        <v>#DIV/0!</v>
      </c>
      <c r="AP18" s="98" t="e">
        <f t="shared" si="3"/>
        <v>#DIV/0!</v>
      </c>
      <c r="AQ18" s="98" t="e">
        <f t="shared" si="4"/>
        <v>#DIV/0!</v>
      </c>
      <c r="AR18" s="98" t="e">
        <f t="shared" si="5"/>
        <v>#DIV/0!</v>
      </c>
      <c r="AS18" s="98" t="e">
        <f t="shared" si="6"/>
        <v>#DIV/0!</v>
      </c>
      <c r="AT18" s="98" t="e">
        <f t="shared" si="7"/>
        <v>#DIV/0!</v>
      </c>
      <c r="AU18" s="98">
        <f t="shared" si="8"/>
        <v>3186.0228991235608</v>
      </c>
      <c r="AV18" s="98" t="e">
        <f t="shared" si="9"/>
        <v>#DIV/0!</v>
      </c>
      <c r="AW18" s="98" t="e">
        <f t="shared" si="10"/>
        <v>#DIV/0!</v>
      </c>
      <c r="AX18" s="98" t="e">
        <f t="shared" si="11"/>
        <v>#DIV/0!</v>
      </c>
      <c r="AY18" s="98">
        <f>AI18/'Приложение 1.1'!J16</f>
        <v>0</v>
      </c>
      <c r="AZ18" s="98">
        <v>730.08</v>
      </c>
      <c r="BA18" s="98">
        <v>2070.12</v>
      </c>
      <c r="BB18" s="98">
        <v>848.92</v>
      </c>
      <c r="BC18" s="98">
        <v>819.73</v>
      </c>
      <c r="BD18" s="98">
        <v>611.5</v>
      </c>
      <c r="BE18" s="98">
        <v>1080.04</v>
      </c>
      <c r="BF18" s="98">
        <v>2671800.0099999998</v>
      </c>
      <c r="BG18" s="98">
        <f t="shared" si="12"/>
        <v>4422.8500000000004</v>
      </c>
      <c r="BH18" s="98">
        <v>8748.57</v>
      </c>
      <c r="BI18" s="98">
        <v>3389.61</v>
      </c>
      <c r="BJ18" s="98">
        <v>5995.76</v>
      </c>
      <c r="BK18" s="98">
        <v>548.62</v>
      </c>
      <c r="BL18" s="99" t="str">
        <f t="shared" si="13"/>
        <v xml:space="preserve"> </v>
      </c>
      <c r="BM18" s="99" t="e">
        <f t="shared" si="14"/>
        <v>#DIV/0!</v>
      </c>
      <c r="BN18" s="99" t="e">
        <f t="shared" si="15"/>
        <v>#DIV/0!</v>
      </c>
      <c r="BO18" s="99" t="e">
        <f t="shared" si="16"/>
        <v>#DIV/0!</v>
      </c>
      <c r="BP18" s="99" t="e">
        <f t="shared" si="17"/>
        <v>#DIV/0!</v>
      </c>
      <c r="BQ18" s="99" t="e">
        <f t="shared" si="18"/>
        <v>#DIV/0!</v>
      </c>
      <c r="BR18" s="99" t="e">
        <f t="shared" si="19"/>
        <v>#DIV/0!</v>
      </c>
      <c r="BS18" s="99" t="str">
        <f t="shared" si="20"/>
        <v xml:space="preserve"> </v>
      </c>
      <c r="BT18" s="99" t="e">
        <f t="shared" si="21"/>
        <v>#DIV/0!</v>
      </c>
      <c r="BU18" s="99" t="e">
        <f t="shared" si="22"/>
        <v>#DIV/0!</v>
      </c>
      <c r="BV18" s="99" t="e">
        <f t="shared" si="23"/>
        <v>#DIV/0!</v>
      </c>
      <c r="BW18" s="99" t="str">
        <f t="shared" si="24"/>
        <v xml:space="preserve"> </v>
      </c>
      <c r="BY18" s="73">
        <f t="shared" si="25"/>
        <v>3.0318184734453282</v>
      </c>
      <c r="BZ18" s="100">
        <f t="shared" si="26"/>
        <v>1.5159095585100659</v>
      </c>
      <c r="CA18" s="101">
        <f t="shared" si="27"/>
        <v>3337.8177736724524</v>
      </c>
      <c r="CB18" s="98">
        <f t="shared" si="28"/>
        <v>4621.88</v>
      </c>
      <c r="CC18" s="17" t="str">
        <f t="shared" si="29"/>
        <v xml:space="preserve"> </v>
      </c>
    </row>
    <row r="19" spans="1:82" s="20" customFormat="1" ht="36" customHeight="1">
      <c r="A19" s="197" t="s">
        <v>2</v>
      </c>
      <c r="B19" s="197"/>
      <c r="C19" s="114">
        <f>SUM(C16:C18)</f>
        <v>1466.1</v>
      </c>
      <c r="D19" s="77"/>
      <c r="E19" s="74"/>
      <c r="F19" s="74"/>
      <c r="G19" s="114">
        <f>ROUND(SUM(G16:G18),2)</f>
        <v>4748821.57</v>
      </c>
      <c r="H19" s="114">
        <f t="shared" ref="H19:AL19" si="30">SUM(H16:H18)</f>
        <v>0</v>
      </c>
      <c r="I19" s="114">
        <f t="shared" si="30"/>
        <v>0</v>
      </c>
      <c r="J19" s="114">
        <f t="shared" si="30"/>
        <v>0</v>
      </c>
      <c r="K19" s="114">
        <f t="shared" si="30"/>
        <v>0</v>
      </c>
      <c r="L19" s="114">
        <f t="shared" si="30"/>
        <v>0</v>
      </c>
      <c r="M19" s="114">
        <f t="shared" si="30"/>
        <v>0</v>
      </c>
      <c r="N19" s="114">
        <f t="shared" si="30"/>
        <v>0</v>
      </c>
      <c r="O19" s="114">
        <f t="shared" si="30"/>
        <v>0</v>
      </c>
      <c r="P19" s="114">
        <f t="shared" si="30"/>
        <v>0</v>
      </c>
      <c r="Q19" s="114">
        <f t="shared" si="30"/>
        <v>0</v>
      </c>
      <c r="R19" s="114">
        <f t="shared" si="30"/>
        <v>0</v>
      </c>
      <c r="S19" s="114">
        <f t="shared" si="30"/>
        <v>0</v>
      </c>
      <c r="T19" s="44">
        <f t="shared" si="30"/>
        <v>0</v>
      </c>
      <c r="U19" s="114">
        <f t="shared" si="30"/>
        <v>0</v>
      </c>
      <c r="V19" s="74" t="s">
        <v>68</v>
      </c>
      <c r="W19" s="114">
        <f t="shared" si="30"/>
        <v>1418.52</v>
      </c>
      <c r="X19" s="114">
        <f t="shared" si="30"/>
        <v>4538253.7300000004</v>
      </c>
      <c r="Y19" s="114">
        <f t="shared" si="30"/>
        <v>0</v>
      </c>
      <c r="Z19" s="114">
        <f t="shared" si="30"/>
        <v>0</v>
      </c>
      <c r="AA19" s="114">
        <f t="shared" si="30"/>
        <v>0</v>
      </c>
      <c r="AB19" s="114">
        <f t="shared" si="30"/>
        <v>0</v>
      </c>
      <c r="AC19" s="114">
        <f t="shared" si="30"/>
        <v>0</v>
      </c>
      <c r="AD19" s="114">
        <f t="shared" si="30"/>
        <v>0</v>
      </c>
      <c r="AE19" s="114">
        <f t="shared" si="30"/>
        <v>0</v>
      </c>
      <c r="AF19" s="114">
        <f t="shared" si="30"/>
        <v>0</v>
      </c>
      <c r="AG19" s="114">
        <f t="shared" si="30"/>
        <v>0</v>
      </c>
      <c r="AH19" s="114">
        <f t="shared" si="30"/>
        <v>0</v>
      </c>
      <c r="AI19" s="114">
        <f t="shared" si="30"/>
        <v>0</v>
      </c>
      <c r="AJ19" s="114">
        <f t="shared" si="30"/>
        <v>140265.20000000001</v>
      </c>
      <c r="AK19" s="114">
        <f t="shared" si="30"/>
        <v>70302.64</v>
      </c>
      <c r="AL19" s="114">
        <f t="shared" si="30"/>
        <v>0</v>
      </c>
      <c r="AN19" s="98">
        <f>I19/'Приложение 1.1'!J17</f>
        <v>0</v>
      </c>
      <c r="AO19" s="98" t="e">
        <f t="shared" si="2"/>
        <v>#DIV/0!</v>
      </c>
      <c r="AP19" s="98" t="e">
        <f t="shared" si="3"/>
        <v>#DIV/0!</v>
      </c>
      <c r="AQ19" s="98" t="e">
        <f t="shared" si="4"/>
        <v>#DIV/0!</v>
      </c>
      <c r="AR19" s="98" t="e">
        <f t="shared" si="5"/>
        <v>#DIV/0!</v>
      </c>
      <c r="AS19" s="98" t="e">
        <f t="shared" si="6"/>
        <v>#DIV/0!</v>
      </c>
      <c r="AT19" s="98" t="e">
        <f t="shared" si="7"/>
        <v>#DIV/0!</v>
      </c>
      <c r="AU19" s="98">
        <f t="shared" si="8"/>
        <v>3199.2877999605225</v>
      </c>
      <c r="AV19" s="98" t="e">
        <f t="shared" si="9"/>
        <v>#DIV/0!</v>
      </c>
      <c r="AW19" s="98" t="e">
        <f t="shared" si="10"/>
        <v>#DIV/0!</v>
      </c>
      <c r="AX19" s="98" t="e">
        <f t="shared" si="11"/>
        <v>#DIV/0!</v>
      </c>
      <c r="AY19" s="98">
        <f>AI19/'Приложение 1.1'!J17</f>
        <v>0</v>
      </c>
      <c r="AZ19" s="98">
        <v>730.08</v>
      </c>
      <c r="BA19" s="98">
        <v>2070.12</v>
      </c>
      <c r="BB19" s="98">
        <v>848.92</v>
      </c>
      <c r="BC19" s="98">
        <v>819.73</v>
      </c>
      <c r="BD19" s="98">
        <v>611.5</v>
      </c>
      <c r="BE19" s="98">
        <v>1080.04</v>
      </c>
      <c r="BF19" s="98">
        <v>2671800.0099999998</v>
      </c>
      <c r="BG19" s="98">
        <f t="shared" si="12"/>
        <v>4422.8500000000004</v>
      </c>
      <c r="BH19" s="98">
        <v>8748.57</v>
      </c>
      <c r="BI19" s="98">
        <v>3389.61</v>
      </c>
      <c r="BJ19" s="98">
        <v>5995.76</v>
      </c>
      <c r="BK19" s="98">
        <v>548.62</v>
      </c>
      <c r="BL19" s="99" t="str">
        <f t="shared" si="13"/>
        <v xml:space="preserve"> </v>
      </c>
      <c r="BM19" s="99" t="e">
        <f t="shared" si="14"/>
        <v>#DIV/0!</v>
      </c>
      <c r="BN19" s="99" t="e">
        <f t="shared" si="15"/>
        <v>#DIV/0!</v>
      </c>
      <c r="BO19" s="99" t="e">
        <f t="shared" si="16"/>
        <v>#DIV/0!</v>
      </c>
      <c r="BP19" s="99" t="e">
        <f t="shared" si="17"/>
        <v>#DIV/0!</v>
      </c>
      <c r="BQ19" s="99" t="e">
        <f t="shared" si="18"/>
        <v>#DIV/0!</v>
      </c>
      <c r="BR19" s="99" t="e">
        <f t="shared" si="19"/>
        <v>#DIV/0!</v>
      </c>
      <c r="BS19" s="99" t="str">
        <f t="shared" si="20"/>
        <v xml:space="preserve"> </v>
      </c>
      <c r="BT19" s="99" t="e">
        <f t="shared" si="21"/>
        <v>#DIV/0!</v>
      </c>
      <c r="BU19" s="99" t="e">
        <f t="shared" si="22"/>
        <v>#DIV/0!</v>
      </c>
      <c r="BV19" s="99" t="e">
        <f t="shared" si="23"/>
        <v>#DIV/0!</v>
      </c>
      <c r="BW19" s="99" t="str">
        <f t="shared" si="24"/>
        <v xml:space="preserve"> </v>
      </c>
      <c r="BY19" s="73">
        <f t="shared" si="25"/>
        <v>2.9536843600548255</v>
      </c>
      <c r="BZ19" s="100">
        <f t="shared" si="26"/>
        <v>1.480422857833338</v>
      </c>
      <c r="CA19" s="101">
        <f t="shared" si="27"/>
        <v>3347.7297253475458</v>
      </c>
      <c r="CB19" s="98">
        <f t="shared" si="28"/>
        <v>4621.88</v>
      </c>
      <c r="CC19" s="17" t="str">
        <f t="shared" si="29"/>
        <v xml:space="preserve"> </v>
      </c>
    </row>
    <row r="20" spans="1:82" s="20" customFormat="1" ht="22.5" customHeight="1">
      <c r="A20" s="192" t="s">
        <v>97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4"/>
      <c r="AN20" s="98" t="e">
        <f>I20/'Приложение 1.1'!J18</f>
        <v>#DIV/0!</v>
      </c>
      <c r="AO20" s="98" t="e">
        <f t="shared" ref="AO20" si="31">K20/J20</f>
        <v>#DIV/0!</v>
      </c>
      <c r="AP20" s="98" t="e">
        <f t="shared" ref="AP20" si="32">M20/L20</f>
        <v>#DIV/0!</v>
      </c>
      <c r="AQ20" s="98" t="e">
        <f t="shared" ref="AQ20" si="33">O20/N20</f>
        <v>#DIV/0!</v>
      </c>
      <c r="AR20" s="98" t="e">
        <f t="shared" ref="AR20" si="34">Q20/P20</f>
        <v>#DIV/0!</v>
      </c>
      <c r="AS20" s="98" t="e">
        <f t="shared" ref="AS20" si="35">S20/R20</f>
        <v>#DIV/0!</v>
      </c>
      <c r="AT20" s="98" t="e">
        <f t="shared" ref="AT20" si="36">U20/T20</f>
        <v>#DIV/0!</v>
      </c>
      <c r="AU20" s="98" t="e">
        <f t="shared" ref="AU20" si="37">X20/W20</f>
        <v>#DIV/0!</v>
      </c>
      <c r="AV20" s="98" t="e">
        <f t="shared" ref="AV20" si="38">Z20/Y20</f>
        <v>#DIV/0!</v>
      </c>
      <c r="AW20" s="98" t="e">
        <f t="shared" ref="AW20" si="39">AB20/AA20</f>
        <v>#DIV/0!</v>
      </c>
      <c r="AX20" s="98" t="e">
        <f t="shared" ref="AX20" si="40">AH20/AG20</f>
        <v>#DIV/0!</v>
      </c>
      <c r="AY20" s="98" t="e">
        <f>AI20/'Приложение 1.1'!J18</f>
        <v>#DIV/0!</v>
      </c>
      <c r="AZ20" s="98">
        <v>766.59</v>
      </c>
      <c r="BA20" s="98">
        <v>2173.62</v>
      </c>
      <c r="BB20" s="98">
        <v>891.36</v>
      </c>
      <c r="BC20" s="98">
        <v>860.72</v>
      </c>
      <c r="BD20" s="98">
        <v>1699.83</v>
      </c>
      <c r="BE20" s="98">
        <v>1134.04</v>
      </c>
      <c r="BF20" s="98">
        <v>2338035</v>
      </c>
      <c r="BG20" s="98">
        <f>IF(V20="ПК",4837.98,4644)</f>
        <v>4644</v>
      </c>
      <c r="BH20" s="98">
        <v>9186</v>
      </c>
      <c r="BI20" s="98">
        <v>3559.09</v>
      </c>
      <c r="BJ20" s="98">
        <v>6295.55</v>
      </c>
      <c r="BK20" s="98">
        <f>105042.09+358512+470547</f>
        <v>934101.09</v>
      </c>
      <c r="BL20" s="99" t="e">
        <f t="shared" ref="BL20" si="41">IF(AN20&gt;AZ20, "+", " ")</f>
        <v>#DIV/0!</v>
      </c>
      <c r="BM20" s="99" t="e">
        <f t="shared" ref="BM20" si="42">IF(AO20&gt;BA20, "+", " ")</f>
        <v>#DIV/0!</v>
      </c>
      <c r="BN20" s="99" t="e">
        <f t="shared" ref="BN20" si="43">IF(AP20&gt;BB20, "+", " ")</f>
        <v>#DIV/0!</v>
      </c>
      <c r="BO20" s="99" t="e">
        <f t="shared" ref="BO20" si="44">IF(AQ20&gt;BC20, "+", " ")</f>
        <v>#DIV/0!</v>
      </c>
      <c r="BP20" s="99" t="e">
        <f t="shared" ref="BP20" si="45">IF(AR20&gt;BD20, "+", " ")</f>
        <v>#DIV/0!</v>
      </c>
      <c r="BQ20" s="99" t="e">
        <f t="shared" ref="BQ20" si="46">IF(AS20&gt;BE20, "+", " ")</f>
        <v>#DIV/0!</v>
      </c>
      <c r="BR20" s="99" t="e">
        <f t="shared" ref="BR20" si="47">IF(AT20&gt;BF20, "+", " ")</f>
        <v>#DIV/0!</v>
      </c>
      <c r="BS20" s="99" t="e">
        <f t="shared" ref="BS20" si="48">IF(AU20&gt;BG20, "+", " ")</f>
        <v>#DIV/0!</v>
      </c>
      <c r="BT20" s="99" t="e">
        <f t="shared" ref="BT20" si="49">IF(AV20&gt;BH20, "+", " ")</f>
        <v>#DIV/0!</v>
      </c>
      <c r="BU20" s="99" t="e">
        <f t="shared" ref="BU20" si="50">IF(AW20&gt;BI20, "+", " ")</f>
        <v>#DIV/0!</v>
      </c>
      <c r="BV20" s="99" t="e">
        <f t="shared" ref="BV20" si="51">IF(AX20&gt;BJ20, "+", " ")</f>
        <v>#DIV/0!</v>
      </c>
      <c r="BW20" s="99" t="e">
        <f t="shared" ref="BW20" si="52">IF(AY20&gt;BK20, "+", " ")</f>
        <v>#DIV/0!</v>
      </c>
      <c r="BY20" s="73" t="e">
        <f t="shared" ref="BY20" si="53">AJ20/G20*100</f>
        <v>#DIV/0!</v>
      </c>
      <c r="BZ20" s="100" t="e">
        <f t="shared" ref="BZ20" si="54">AK20/G20*100</f>
        <v>#DIV/0!</v>
      </c>
      <c r="CA20" s="101" t="e">
        <f t="shared" ref="CA20" si="55">G20/W20</f>
        <v>#DIV/0!</v>
      </c>
      <c r="CB20" s="98">
        <f>IF(V20="ПК",5055.69,4852.98)</f>
        <v>4852.9799999999996</v>
      </c>
      <c r="CC20" s="17" t="e">
        <f t="shared" ref="CC20" si="56">IF(CA20&gt;CB20, "+", " ")</f>
        <v>#DIV/0!</v>
      </c>
    </row>
    <row r="21" spans="1:82" s="20" customFormat="1" ht="12.75" customHeight="1">
      <c r="A21" s="192" t="s">
        <v>1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4"/>
      <c r="AN21" s="98" t="e">
        <f>I21/'Приложение 1.1'!J19</f>
        <v>#DIV/0!</v>
      </c>
      <c r="AO21" s="98" t="e">
        <f t="shared" ref="AO21:AO24" si="57">K21/J21</f>
        <v>#DIV/0!</v>
      </c>
      <c r="AP21" s="98" t="e">
        <f t="shared" ref="AP21:AP24" si="58">M21/L21</f>
        <v>#DIV/0!</v>
      </c>
      <c r="AQ21" s="98" t="e">
        <f t="shared" ref="AQ21:AQ24" si="59">O21/N21</f>
        <v>#DIV/0!</v>
      </c>
      <c r="AR21" s="98" t="e">
        <f t="shared" ref="AR21:AR24" si="60">Q21/P21</f>
        <v>#DIV/0!</v>
      </c>
      <c r="AS21" s="98" t="e">
        <f t="shared" ref="AS21:AS24" si="61">S21/R21</f>
        <v>#DIV/0!</v>
      </c>
      <c r="AT21" s="98" t="e">
        <f t="shared" ref="AT21:AT24" si="62">U21/T21</f>
        <v>#DIV/0!</v>
      </c>
      <c r="AU21" s="98" t="e">
        <f t="shared" ref="AU21:AU24" si="63">X21/W21</f>
        <v>#DIV/0!</v>
      </c>
      <c r="AV21" s="98" t="e">
        <f t="shared" ref="AV21:AV24" si="64">Z21/Y21</f>
        <v>#DIV/0!</v>
      </c>
      <c r="AW21" s="98" t="e">
        <f t="shared" ref="AW21:AW24" si="65">AB21/AA21</f>
        <v>#DIV/0!</v>
      </c>
      <c r="AX21" s="98" t="e">
        <f t="shared" ref="AX21:AX24" si="66">AH21/AG21</f>
        <v>#DIV/0!</v>
      </c>
      <c r="AY21" s="98" t="e">
        <f>AI21/'Приложение 1.1'!J19</f>
        <v>#DIV/0!</v>
      </c>
      <c r="AZ21" s="98">
        <v>766.59</v>
      </c>
      <c r="BA21" s="98">
        <v>2173.62</v>
      </c>
      <c r="BB21" s="98">
        <v>891.36</v>
      </c>
      <c r="BC21" s="98">
        <v>860.72</v>
      </c>
      <c r="BD21" s="98">
        <v>1699.83</v>
      </c>
      <c r="BE21" s="98">
        <v>1134.04</v>
      </c>
      <c r="BF21" s="98">
        <v>2338035</v>
      </c>
      <c r="BG21" s="98">
        <f t="shared" ref="BG21:BG23" si="67">IF(V21="ПК",4837.98,4644)</f>
        <v>4644</v>
      </c>
      <c r="BH21" s="98">
        <v>9186</v>
      </c>
      <c r="BI21" s="98">
        <v>3559.09</v>
      </c>
      <c r="BJ21" s="98">
        <v>6295.55</v>
      </c>
      <c r="BK21" s="98">
        <f t="shared" ref="BK21:BK23" si="68">105042.09+358512+470547</f>
        <v>934101.09</v>
      </c>
      <c r="BL21" s="99" t="e">
        <f t="shared" ref="BL21:BL24" si="69">IF(AN21&gt;AZ21, "+", " ")</f>
        <v>#DIV/0!</v>
      </c>
      <c r="BM21" s="99" t="e">
        <f t="shared" ref="BM21:BM24" si="70">IF(AO21&gt;BA21, "+", " ")</f>
        <v>#DIV/0!</v>
      </c>
      <c r="BN21" s="99" t="e">
        <f t="shared" ref="BN21:BN24" si="71">IF(AP21&gt;BB21, "+", " ")</f>
        <v>#DIV/0!</v>
      </c>
      <c r="BO21" s="99" t="e">
        <f t="shared" ref="BO21:BO24" si="72">IF(AQ21&gt;BC21, "+", " ")</f>
        <v>#DIV/0!</v>
      </c>
      <c r="BP21" s="99" t="e">
        <f t="shared" ref="BP21:BP24" si="73">IF(AR21&gt;BD21, "+", " ")</f>
        <v>#DIV/0!</v>
      </c>
      <c r="BQ21" s="99" t="e">
        <f t="shared" ref="BQ21:BQ24" si="74">IF(AS21&gt;BE21, "+", " ")</f>
        <v>#DIV/0!</v>
      </c>
      <c r="BR21" s="99" t="e">
        <f t="shared" ref="BR21:BR24" si="75">IF(AT21&gt;BF21, "+", " ")</f>
        <v>#DIV/0!</v>
      </c>
      <c r="BS21" s="99" t="e">
        <f t="shared" ref="BS21:BS24" si="76">IF(AU21&gt;BG21, "+", " ")</f>
        <v>#DIV/0!</v>
      </c>
      <c r="BT21" s="99" t="e">
        <f t="shared" ref="BT21:BT24" si="77">IF(AV21&gt;BH21, "+", " ")</f>
        <v>#DIV/0!</v>
      </c>
      <c r="BU21" s="99" t="e">
        <f t="shared" ref="BU21:BU24" si="78">IF(AW21&gt;BI21, "+", " ")</f>
        <v>#DIV/0!</v>
      </c>
      <c r="BV21" s="99" t="e">
        <f t="shared" ref="BV21:BV24" si="79">IF(AX21&gt;BJ21, "+", " ")</f>
        <v>#DIV/0!</v>
      </c>
      <c r="BW21" s="99" t="e">
        <f t="shared" ref="BW21:BW24" si="80">IF(AY21&gt;BK21, "+", " ")</f>
        <v>#DIV/0!</v>
      </c>
      <c r="BY21" s="73" t="e">
        <f t="shared" ref="BY21:BY24" si="81">AJ21/G21*100</f>
        <v>#DIV/0!</v>
      </c>
      <c r="BZ21" s="100" t="e">
        <f t="shared" ref="BZ21:BZ24" si="82">AK21/G21*100</f>
        <v>#DIV/0!</v>
      </c>
      <c r="CA21" s="101" t="e">
        <f t="shared" ref="CA21:CA24" si="83">G21/W21</f>
        <v>#DIV/0!</v>
      </c>
      <c r="CB21" s="98">
        <f t="shared" ref="CB21:CB24" si="84">IF(V21="ПК",5055.69,4852.98)</f>
        <v>4852.9799999999996</v>
      </c>
      <c r="CC21" s="17" t="e">
        <f t="shared" ref="CC21:CC24" si="85">IF(CA21&gt;CB21, "+", " ")</f>
        <v>#DIV/0!</v>
      </c>
    </row>
    <row r="22" spans="1:82" s="20" customFormat="1" ht="9" customHeight="1">
      <c r="A22" s="118">
        <v>249</v>
      </c>
      <c r="B22" s="53" t="s">
        <v>93</v>
      </c>
      <c r="C22" s="114">
        <v>901.2</v>
      </c>
      <c r="D22" s="95"/>
      <c r="E22" s="114"/>
      <c r="F22" s="114"/>
      <c r="G22" s="57">
        <f>ROUND(X22+AJ22+AK22,2)</f>
        <v>3090086.48</v>
      </c>
      <c r="H22" s="114">
        <f>I22+K22+M22+O22+Q22+S22</f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44">
        <v>0</v>
      </c>
      <c r="U22" s="114">
        <v>0</v>
      </c>
      <c r="V22" s="74" t="s">
        <v>95</v>
      </c>
      <c r="W22" s="123">
        <v>806</v>
      </c>
      <c r="X22" s="114">
        <f>ROUND(IF(V22="СК",4852.98,5055.69)*0.955*0.79*W22,2)</f>
        <v>2951032.59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f>ROUND(X22/95.5*3,2)</f>
        <v>92702.59</v>
      </c>
      <c r="AK22" s="123">
        <f>ROUND(X22/95.5*1.5,2)</f>
        <v>46351.3</v>
      </c>
      <c r="AL22" s="123">
        <v>0</v>
      </c>
      <c r="AN22" s="98">
        <f>I22/'Приложение 1.1'!J20</f>
        <v>0</v>
      </c>
      <c r="AO22" s="98" t="e">
        <f t="shared" si="57"/>
        <v>#DIV/0!</v>
      </c>
      <c r="AP22" s="98" t="e">
        <f t="shared" si="58"/>
        <v>#DIV/0!</v>
      </c>
      <c r="AQ22" s="98" t="e">
        <f t="shared" si="59"/>
        <v>#DIV/0!</v>
      </c>
      <c r="AR22" s="98" t="e">
        <f t="shared" si="60"/>
        <v>#DIV/0!</v>
      </c>
      <c r="AS22" s="98" t="e">
        <f t="shared" si="61"/>
        <v>#DIV/0!</v>
      </c>
      <c r="AT22" s="98" t="e">
        <f t="shared" si="62"/>
        <v>#DIV/0!</v>
      </c>
      <c r="AU22" s="98">
        <f t="shared" si="63"/>
        <v>3661.330756823821</v>
      </c>
      <c r="AV22" s="98" t="e">
        <f t="shared" si="64"/>
        <v>#DIV/0!</v>
      </c>
      <c r="AW22" s="98" t="e">
        <f t="shared" si="65"/>
        <v>#DIV/0!</v>
      </c>
      <c r="AX22" s="98" t="e">
        <f t="shared" si="66"/>
        <v>#DIV/0!</v>
      </c>
      <c r="AY22" s="98">
        <f>AI22/'Приложение 1.1'!J20</f>
        <v>0</v>
      </c>
      <c r="AZ22" s="98">
        <v>766.59</v>
      </c>
      <c r="BA22" s="98">
        <v>2173.62</v>
      </c>
      <c r="BB22" s="98">
        <v>891.36</v>
      </c>
      <c r="BC22" s="98">
        <v>860.72</v>
      </c>
      <c r="BD22" s="98">
        <v>1699.83</v>
      </c>
      <c r="BE22" s="98">
        <v>1134.04</v>
      </c>
      <c r="BF22" s="98">
        <v>2338035</v>
      </c>
      <c r="BG22" s="98">
        <f t="shared" si="67"/>
        <v>4644</v>
      </c>
      <c r="BH22" s="98">
        <v>9186</v>
      </c>
      <c r="BI22" s="98">
        <v>3559.09</v>
      </c>
      <c r="BJ22" s="98">
        <v>6295.55</v>
      </c>
      <c r="BK22" s="98">
        <f t="shared" si="68"/>
        <v>934101.09</v>
      </c>
      <c r="BL22" s="99" t="str">
        <f t="shared" si="69"/>
        <v xml:space="preserve"> </v>
      </c>
      <c r="BM22" s="99" t="e">
        <f t="shared" si="70"/>
        <v>#DIV/0!</v>
      </c>
      <c r="BN22" s="99" t="e">
        <f t="shared" si="71"/>
        <v>#DIV/0!</v>
      </c>
      <c r="BO22" s="99" t="e">
        <f t="shared" si="72"/>
        <v>#DIV/0!</v>
      </c>
      <c r="BP22" s="99" t="e">
        <f t="shared" si="73"/>
        <v>#DIV/0!</v>
      </c>
      <c r="BQ22" s="99" t="e">
        <f t="shared" si="74"/>
        <v>#DIV/0!</v>
      </c>
      <c r="BR22" s="99" t="e">
        <f t="shared" si="75"/>
        <v>#DIV/0!</v>
      </c>
      <c r="BS22" s="99" t="str">
        <f t="shared" si="76"/>
        <v xml:space="preserve"> </v>
      </c>
      <c r="BT22" s="99" t="e">
        <f t="shared" si="77"/>
        <v>#DIV/0!</v>
      </c>
      <c r="BU22" s="99" t="e">
        <f t="shared" si="78"/>
        <v>#DIV/0!</v>
      </c>
      <c r="BV22" s="99" t="e">
        <f t="shared" si="79"/>
        <v>#DIV/0!</v>
      </c>
      <c r="BW22" s="99" t="str">
        <f t="shared" si="80"/>
        <v xml:space="preserve"> </v>
      </c>
      <c r="BY22" s="73">
        <f t="shared" si="81"/>
        <v>2.9999998576091631</v>
      </c>
      <c r="BZ22" s="100">
        <f t="shared" si="82"/>
        <v>1.500000090612351</v>
      </c>
      <c r="CA22" s="101">
        <f t="shared" si="83"/>
        <v>3833.8541935483872</v>
      </c>
      <c r="CB22" s="98">
        <f t="shared" si="84"/>
        <v>4852.9799999999996</v>
      </c>
      <c r="CC22" s="17" t="str">
        <f t="shared" si="85"/>
        <v xml:space="preserve"> </v>
      </c>
      <c r="CD22" s="130">
        <f>CA22-CB22</f>
        <v>-1019.1258064516123</v>
      </c>
    </row>
    <row r="23" spans="1:82" s="20" customFormat="1" ht="9" customHeight="1">
      <c r="A23" s="118">
        <v>250</v>
      </c>
      <c r="B23" s="53" t="s">
        <v>94</v>
      </c>
      <c r="C23" s="114">
        <v>502.1</v>
      </c>
      <c r="D23" s="95"/>
      <c r="E23" s="114"/>
      <c r="F23" s="114"/>
      <c r="G23" s="57">
        <f>ROUND(X23+AJ23+AK23,2)</f>
        <v>1813413.04</v>
      </c>
      <c r="H23" s="114">
        <f>I23+K23+M23+O23+Q23+S23</f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44">
        <v>0</v>
      </c>
      <c r="U23" s="114">
        <v>0</v>
      </c>
      <c r="V23" s="74" t="s">
        <v>95</v>
      </c>
      <c r="W23" s="123">
        <v>473</v>
      </c>
      <c r="X23" s="114">
        <f>ROUND(IF(V23="СК",4852.98,5055.69)*0.955*0.79*W23,2)</f>
        <v>1731809.45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f>ROUND(X23/95.5*3,2)</f>
        <v>54402.39</v>
      </c>
      <c r="AK23" s="123">
        <f>ROUND(X23/95.5*1.5,2)</f>
        <v>27201.200000000001</v>
      </c>
      <c r="AL23" s="123">
        <v>0</v>
      </c>
      <c r="AN23" s="98">
        <f>I23/'Приложение 1.1'!J21</f>
        <v>0</v>
      </c>
      <c r="AO23" s="98" t="e">
        <f t="shared" si="57"/>
        <v>#DIV/0!</v>
      </c>
      <c r="AP23" s="98" t="e">
        <f t="shared" si="58"/>
        <v>#DIV/0!</v>
      </c>
      <c r="AQ23" s="98" t="e">
        <f t="shared" si="59"/>
        <v>#DIV/0!</v>
      </c>
      <c r="AR23" s="98" t="e">
        <f t="shared" si="60"/>
        <v>#DIV/0!</v>
      </c>
      <c r="AS23" s="98" t="e">
        <f t="shared" si="61"/>
        <v>#DIV/0!</v>
      </c>
      <c r="AT23" s="98" t="e">
        <f t="shared" si="62"/>
        <v>#DIV/0!</v>
      </c>
      <c r="AU23" s="98">
        <f t="shared" si="63"/>
        <v>3661.3307610993656</v>
      </c>
      <c r="AV23" s="98" t="e">
        <f t="shared" si="64"/>
        <v>#DIV/0!</v>
      </c>
      <c r="AW23" s="98" t="e">
        <f t="shared" si="65"/>
        <v>#DIV/0!</v>
      </c>
      <c r="AX23" s="98" t="e">
        <f t="shared" si="66"/>
        <v>#DIV/0!</v>
      </c>
      <c r="AY23" s="98">
        <f>AI23/'Приложение 1.1'!J21</f>
        <v>0</v>
      </c>
      <c r="AZ23" s="98">
        <v>766.59</v>
      </c>
      <c r="BA23" s="98">
        <v>2173.62</v>
      </c>
      <c r="BB23" s="98">
        <v>891.36</v>
      </c>
      <c r="BC23" s="98">
        <v>860.72</v>
      </c>
      <c r="BD23" s="98">
        <v>1699.83</v>
      </c>
      <c r="BE23" s="98">
        <v>1134.04</v>
      </c>
      <c r="BF23" s="98">
        <v>2338035</v>
      </c>
      <c r="BG23" s="98">
        <f t="shared" si="67"/>
        <v>4644</v>
      </c>
      <c r="BH23" s="98">
        <v>9186</v>
      </c>
      <c r="BI23" s="98">
        <v>3559.09</v>
      </c>
      <c r="BJ23" s="98">
        <v>6295.55</v>
      </c>
      <c r="BK23" s="98">
        <f t="shared" si="68"/>
        <v>934101.09</v>
      </c>
      <c r="BL23" s="99" t="str">
        <f t="shared" si="69"/>
        <v xml:space="preserve"> </v>
      </c>
      <c r="BM23" s="99" t="e">
        <f t="shared" si="70"/>
        <v>#DIV/0!</v>
      </c>
      <c r="BN23" s="99" t="e">
        <f t="shared" si="71"/>
        <v>#DIV/0!</v>
      </c>
      <c r="BO23" s="99" t="e">
        <f t="shared" si="72"/>
        <v>#DIV/0!</v>
      </c>
      <c r="BP23" s="99" t="e">
        <f t="shared" si="73"/>
        <v>#DIV/0!</v>
      </c>
      <c r="BQ23" s="99" t="e">
        <f t="shared" si="74"/>
        <v>#DIV/0!</v>
      </c>
      <c r="BR23" s="99" t="e">
        <f t="shared" si="75"/>
        <v>#DIV/0!</v>
      </c>
      <c r="BS23" s="99" t="str">
        <f t="shared" si="76"/>
        <v xml:space="preserve"> </v>
      </c>
      <c r="BT23" s="99" t="e">
        <f t="shared" si="77"/>
        <v>#DIV/0!</v>
      </c>
      <c r="BU23" s="99" t="e">
        <f t="shared" si="78"/>
        <v>#DIV/0!</v>
      </c>
      <c r="BV23" s="99" t="e">
        <f t="shared" si="79"/>
        <v>#DIV/0!</v>
      </c>
      <c r="BW23" s="99" t="str">
        <f t="shared" si="80"/>
        <v xml:space="preserve"> </v>
      </c>
      <c r="BY23" s="73">
        <f t="shared" si="81"/>
        <v>2.9999999338264383</v>
      </c>
      <c r="BZ23" s="100">
        <f t="shared" si="82"/>
        <v>1.5000002426363936</v>
      </c>
      <c r="CA23" s="101">
        <f t="shared" si="83"/>
        <v>3833.8542071881607</v>
      </c>
      <c r="CB23" s="98">
        <f t="shared" si="84"/>
        <v>4852.9799999999996</v>
      </c>
      <c r="CC23" s="17" t="str">
        <f t="shared" si="85"/>
        <v xml:space="preserve"> </v>
      </c>
    </row>
    <row r="24" spans="1:82" s="20" customFormat="1" ht="36" customHeight="1">
      <c r="A24" s="197" t="s">
        <v>2</v>
      </c>
      <c r="B24" s="197"/>
      <c r="C24" s="114">
        <f>SUM(C22:C23)</f>
        <v>1403.3000000000002</v>
      </c>
      <c r="D24" s="77"/>
      <c r="E24" s="74"/>
      <c r="F24" s="74"/>
      <c r="G24" s="114">
        <f>SUM(G22:G23)</f>
        <v>4903499.5199999996</v>
      </c>
      <c r="H24" s="114">
        <f t="shared" ref="H24:AL24" si="86">SUM(H22:H23)</f>
        <v>0</v>
      </c>
      <c r="I24" s="114">
        <f t="shared" si="86"/>
        <v>0</v>
      </c>
      <c r="J24" s="114">
        <f t="shared" si="86"/>
        <v>0</v>
      </c>
      <c r="K24" s="114">
        <f t="shared" si="86"/>
        <v>0</v>
      </c>
      <c r="L24" s="114">
        <f t="shared" si="86"/>
        <v>0</v>
      </c>
      <c r="M24" s="114">
        <f t="shared" si="86"/>
        <v>0</v>
      </c>
      <c r="N24" s="114">
        <f t="shared" si="86"/>
        <v>0</v>
      </c>
      <c r="O24" s="114">
        <f t="shared" si="86"/>
        <v>0</v>
      </c>
      <c r="P24" s="114">
        <f t="shared" si="86"/>
        <v>0</v>
      </c>
      <c r="Q24" s="114">
        <f t="shared" si="86"/>
        <v>0</v>
      </c>
      <c r="R24" s="114">
        <f t="shared" si="86"/>
        <v>0</v>
      </c>
      <c r="S24" s="114">
        <f t="shared" si="86"/>
        <v>0</v>
      </c>
      <c r="T24" s="44">
        <f t="shared" si="86"/>
        <v>0</v>
      </c>
      <c r="U24" s="114">
        <f t="shared" si="86"/>
        <v>0</v>
      </c>
      <c r="V24" s="74" t="s">
        <v>68</v>
      </c>
      <c r="W24" s="114">
        <f t="shared" si="86"/>
        <v>1279</v>
      </c>
      <c r="X24" s="114">
        <f t="shared" si="86"/>
        <v>4682842.04</v>
      </c>
      <c r="Y24" s="114">
        <f t="shared" si="86"/>
        <v>0</v>
      </c>
      <c r="Z24" s="114">
        <f t="shared" si="86"/>
        <v>0</v>
      </c>
      <c r="AA24" s="114">
        <f t="shared" si="86"/>
        <v>0</v>
      </c>
      <c r="AB24" s="114">
        <f t="shared" si="86"/>
        <v>0</v>
      </c>
      <c r="AC24" s="114">
        <f t="shared" si="86"/>
        <v>0</v>
      </c>
      <c r="AD24" s="114">
        <f t="shared" si="86"/>
        <v>0</v>
      </c>
      <c r="AE24" s="114">
        <f t="shared" si="86"/>
        <v>0</v>
      </c>
      <c r="AF24" s="114">
        <f t="shared" si="86"/>
        <v>0</v>
      </c>
      <c r="AG24" s="114">
        <f t="shared" si="86"/>
        <v>0</v>
      </c>
      <c r="AH24" s="114">
        <f t="shared" si="86"/>
        <v>0</v>
      </c>
      <c r="AI24" s="114">
        <f t="shared" si="86"/>
        <v>0</v>
      </c>
      <c r="AJ24" s="114">
        <f t="shared" si="86"/>
        <v>147104.97999999998</v>
      </c>
      <c r="AK24" s="114">
        <f t="shared" si="86"/>
        <v>73552.5</v>
      </c>
      <c r="AL24" s="114">
        <f t="shared" si="86"/>
        <v>0</v>
      </c>
      <c r="AN24" s="98">
        <f>I24/'Приложение 1.1'!J22</f>
        <v>0</v>
      </c>
      <c r="AO24" s="98" t="e">
        <f t="shared" si="57"/>
        <v>#DIV/0!</v>
      </c>
      <c r="AP24" s="98" t="e">
        <f t="shared" si="58"/>
        <v>#DIV/0!</v>
      </c>
      <c r="AQ24" s="98" t="e">
        <f t="shared" si="59"/>
        <v>#DIV/0!</v>
      </c>
      <c r="AR24" s="98" t="e">
        <f t="shared" si="60"/>
        <v>#DIV/0!</v>
      </c>
      <c r="AS24" s="98" t="e">
        <f t="shared" si="61"/>
        <v>#DIV/0!</v>
      </c>
      <c r="AT24" s="98" t="e">
        <f t="shared" si="62"/>
        <v>#DIV/0!</v>
      </c>
      <c r="AU24" s="98">
        <f t="shared" si="63"/>
        <v>3661.330758405004</v>
      </c>
      <c r="AV24" s="98" t="e">
        <f t="shared" si="64"/>
        <v>#DIV/0!</v>
      </c>
      <c r="AW24" s="98" t="e">
        <f t="shared" si="65"/>
        <v>#DIV/0!</v>
      </c>
      <c r="AX24" s="98" t="e">
        <f t="shared" si="66"/>
        <v>#DIV/0!</v>
      </c>
      <c r="AY24" s="98">
        <f>AI24/'Приложение 1.1'!J22</f>
        <v>0</v>
      </c>
      <c r="AZ24" s="98">
        <v>766.59</v>
      </c>
      <c r="BA24" s="98">
        <v>2173.62</v>
      </c>
      <c r="BB24" s="98">
        <v>891.36</v>
      </c>
      <c r="BC24" s="98">
        <v>860.72</v>
      </c>
      <c r="BD24" s="98">
        <v>1699.83</v>
      </c>
      <c r="BE24" s="98">
        <v>1134.04</v>
      </c>
      <c r="BF24" s="98">
        <v>2338035</v>
      </c>
      <c r="BG24" s="98">
        <f t="shared" ref="BG24" si="87">IF(V24="ПК",4837.98,4644)</f>
        <v>4644</v>
      </c>
      <c r="BH24" s="98">
        <v>9186</v>
      </c>
      <c r="BI24" s="98">
        <v>3559.09</v>
      </c>
      <c r="BJ24" s="98">
        <v>6295.55</v>
      </c>
      <c r="BK24" s="98">
        <f t="shared" ref="BK24" si="88">105042.09+358512+470547</f>
        <v>934101.09</v>
      </c>
      <c r="BL24" s="99" t="str">
        <f t="shared" si="69"/>
        <v xml:space="preserve"> </v>
      </c>
      <c r="BM24" s="99" t="e">
        <f t="shared" si="70"/>
        <v>#DIV/0!</v>
      </c>
      <c r="BN24" s="99" t="e">
        <f t="shared" si="71"/>
        <v>#DIV/0!</v>
      </c>
      <c r="BO24" s="99" t="e">
        <f t="shared" si="72"/>
        <v>#DIV/0!</v>
      </c>
      <c r="BP24" s="99" t="e">
        <f t="shared" si="73"/>
        <v>#DIV/0!</v>
      </c>
      <c r="BQ24" s="99" t="e">
        <f t="shared" si="74"/>
        <v>#DIV/0!</v>
      </c>
      <c r="BR24" s="99" t="e">
        <f t="shared" si="75"/>
        <v>#DIV/0!</v>
      </c>
      <c r="BS24" s="99" t="str">
        <f t="shared" si="76"/>
        <v xml:space="preserve"> </v>
      </c>
      <c r="BT24" s="99" t="e">
        <f t="shared" si="77"/>
        <v>#DIV/0!</v>
      </c>
      <c r="BU24" s="99" t="e">
        <f t="shared" si="78"/>
        <v>#DIV/0!</v>
      </c>
      <c r="BV24" s="99" t="e">
        <f t="shared" si="79"/>
        <v>#DIV/0!</v>
      </c>
      <c r="BW24" s="99" t="str">
        <f t="shared" si="80"/>
        <v xml:space="preserve"> </v>
      </c>
      <c r="BY24" s="73">
        <f t="shared" si="81"/>
        <v>2.999999885795849</v>
      </c>
      <c r="BZ24" s="100">
        <f t="shared" si="82"/>
        <v>1.5000001468339086</v>
      </c>
      <c r="CA24" s="101">
        <f t="shared" si="83"/>
        <v>3833.8541985926499</v>
      </c>
      <c r="CB24" s="98">
        <f t="shared" si="84"/>
        <v>4852.9799999999996</v>
      </c>
      <c r="CC24" s="17" t="str">
        <f t="shared" si="85"/>
        <v xml:space="preserve"> </v>
      </c>
    </row>
    <row r="25" spans="1:82">
      <c r="BY25" s="15"/>
      <c r="BZ25" s="15"/>
    </row>
    <row r="26" spans="1:82">
      <c r="BY26" s="15"/>
      <c r="BZ26" s="15"/>
    </row>
  </sheetData>
  <autoFilter ref="A12:CD24">
    <filterColumn colId="1"/>
  </autoFilter>
  <mergeCells count="152"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P9:P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AN9:AN11"/>
    <mergeCell ref="AO9:AO11"/>
    <mergeCell ref="AP9:AP11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A24:B24"/>
    <mergeCell ref="A21:AL21"/>
    <mergeCell ref="A20:AL20"/>
    <mergeCell ref="P8:Q8"/>
    <mergeCell ref="R8:S8"/>
    <mergeCell ref="AG7:AH8"/>
    <mergeCell ref="AA7:AB8"/>
    <mergeCell ref="O9:O11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3:B13"/>
    <mergeCell ref="A14:AL14"/>
    <mergeCell ref="C9:C11"/>
    <mergeCell ref="Z9:Z11"/>
    <mergeCell ref="CA6:CA11"/>
    <mergeCell ref="CB6:CB11"/>
    <mergeCell ref="CC6:CC11"/>
    <mergeCell ref="CA13:CC14"/>
    <mergeCell ref="BY13:BZ14"/>
    <mergeCell ref="BY6:BY11"/>
    <mergeCell ref="BZ6:BZ11"/>
    <mergeCell ref="A19:B19"/>
    <mergeCell ref="A15:AL15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</mergeCells>
  <pageMargins left="0.39370078740157483" right="0.19685039370078741" top="1.3779527559055118" bottom="0.31496062992125984" header="0.19685039370078741" footer="0.15748031496062992"/>
  <pageSetup scale="57" fitToHeight="0" orientation="landscape" useFirstPageNumber="1" r:id="rId1"/>
  <headerFooter alignWithMargins="0">
    <oddFooter>&amp;C&amp;"Arial Narrow,обычный"&amp;7&amp;P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view="pageBreakPreview" zoomScale="110" zoomScaleSheetLayoutView="110" workbookViewId="0">
      <selection activeCell="D16" sqref="D16"/>
    </sheetView>
  </sheetViews>
  <sheetFormatPr defaultRowHeight="12.75"/>
  <cols>
    <col min="1" max="1" width="7" style="9" customWidth="1"/>
    <col min="2" max="2" width="69" style="9" customWidth="1"/>
    <col min="3" max="3" width="16" style="9" customWidth="1"/>
    <col min="4" max="4" width="20.83203125" style="103" customWidth="1"/>
    <col min="5" max="5" width="14.6640625" style="103" customWidth="1"/>
    <col min="6" max="6" width="18.1640625" style="9" customWidth="1"/>
    <col min="7" max="7" width="14.6640625" style="9" customWidth="1"/>
    <col min="8" max="16384" width="9.33203125" style="9"/>
  </cols>
  <sheetData>
    <row r="1" spans="1:19" s="20" customFormat="1" ht="50.25" customHeight="1">
      <c r="B1" s="89"/>
      <c r="C1" s="66"/>
      <c r="D1" s="66"/>
      <c r="E1" s="160" t="s">
        <v>180</v>
      </c>
      <c r="F1" s="160"/>
    </row>
    <row r="2" spans="1:19" ht="45.75" customHeight="1">
      <c r="A2" s="20"/>
      <c r="B2" s="20"/>
      <c r="C2" s="160" t="s">
        <v>159</v>
      </c>
      <c r="D2" s="160"/>
      <c r="E2" s="160"/>
      <c r="F2" s="160"/>
      <c r="G2" s="105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s="20" customFormat="1" ht="12.75" customHeight="1">
      <c r="A3" s="185" t="s">
        <v>160</v>
      </c>
      <c r="B3" s="185"/>
      <c r="C3" s="185"/>
      <c r="D3" s="185"/>
      <c r="E3" s="185"/>
      <c r="F3" s="185"/>
      <c r="G3" s="67"/>
      <c r="H3" s="67"/>
      <c r="I3" s="67"/>
      <c r="J3" s="67"/>
    </row>
    <row r="4" spans="1:19" s="20" customFormat="1">
      <c r="A4" s="185"/>
      <c r="B4" s="185"/>
      <c r="C4" s="185"/>
      <c r="D4" s="185"/>
      <c r="E4" s="185"/>
      <c r="F4" s="185"/>
      <c r="G4" s="68"/>
      <c r="H4" s="68"/>
      <c r="I4" s="68"/>
      <c r="J4" s="68"/>
    </row>
    <row r="5" spans="1:19" ht="4.5" customHeight="1">
      <c r="A5" s="175"/>
      <c r="B5" s="175"/>
      <c r="C5" s="175"/>
      <c r="D5" s="175"/>
      <c r="E5" s="175"/>
      <c r="F5" s="175"/>
    </row>
    <row r="6" spans="1:19">
      <c r="A6" s="176" t="s">
        <v>98</v>
      </c>
      <c r="B6" s="176" t="s">
        <v>121</v>
      </c>
      <c r="C6" s="183" t="s">
        <v>14</v>
      </c>
      <c r="D6" s="206" t="s">
        <v>62</v>
      </c>
      <c r="E6" s="206" t="s">
        <v>46</v>
      </c>
      <c r="F6" s="176" t="s">
        <v>15</v>
      </c>
    </row>
    <row r="7" spans="1:19" ht="31.5" customHeight="1">
      <c r="A7" s="181"/>
      <c r="B7" s="181"/>
      <c r="C7" s="184"/>
      <c r="D7" s="208"/>
      <c r="E7" s="208"/>
      <c r="F7" s="177"/>
    </row>
    <row r="8" spans="1:19">
      <c r="A8" s="182"/>
      <c r="B8" s="182"/>
      <c r="C8" s="28" t="s">
        <v>16</v>
      </c>
      <c r="D8" s="64" t="s">
        <v>17</v>
      </c>
      <c r="E8" s="64" t="s">
        <v>44</v>
      </c>
      <c r="F8" s="109" t="s">
        <v>18</v>
      </c>
    </row>
    <row r="9" spans="1:19" ht="12.75" customHeight="1">
      <c r="A9" s="109">
        <v>1</v>
      </c>
      <c r="B9" s="109">
        <v>2</v>
      </c>
      <c r="C9" s="79">
        <v>3</v>
      </c>
      <c r="D9" s="64">
        <v>4</v>
      </c>
      <c r="E9" s="64">
        <v>5</v>
      </c>
      <c r="F9" s="109">
        <v>6</v>
      </c>
    </row>
    <row r="10" spans="1:19" ht="12.75" customHeight="1">
      <c r="A10" s="178" t="s">
        <v>161</v>
      </c>
      <c r="B10" s="180"/>
      <c r="C10" s="80">
        <f>C11+C13</f>
        <v>3281.1000000000004</v>
      </c>
      <c r="D10" s="8">
        <f>D11+D13</f>
        <v>142</v>
      </c>
      <c r="E10" s="64">
        <f>E11+E13</f>
        <v>5</v>
      </c>
      <c r="F10" s="111">
        <f>F11+F13</f>
        <v>9652321.0899999999</v>
      </c>
      <c r="G10" s="24"/>
    </row>
    <row r="11" spans="1:19" ht="12.75" customHeight="1">
      <c r="A11" s="178" t="s">
        <v>140</v>
      </c>
      <c r="B11" s="180"/>
      <c r="C11" s="80">
        <f>SUM(C12:C12)</f>
        <v>1745.2</v>
      </c>
      <c r="D11" s="8">
        <f>SUM(D12:D12)</f>
        <v>79</v>
      </c>
      <c r="E11" s="64">
        <f>SUM(E12:E12)</f>
        <v>3</v>
      </c>
      <c r="F11" s="111">
        <f>SUM(F12:F12)</f>
        <v>4748821.5699999994</v>
      </c>
    </row>
    <row r="12" spans="1:19" ht="12.75" customHeight="1">
      <c r="A12" s="26">
        <v>33</v>
      </c>
      <c r="B12" s="110" t="s">
        <v>1</v>
      </c>
      <c r="C12" s="111">
        <f>'Приложение 1.1'!I17</f>
        <v>1745.2</v>
      </c>
      <c r="D12" s="8">
        <f>'Приложение 1.1'!K17</f>
        <v>79</v>
      </c>
      <c r="E12" s="64">
        <v>3</v>
      </c>
      <c r="F12" s="111">
        <f>'Приложение 1.1'!L17</f>
        <v>4748821.5699999994</v>
      </c>
    </row>
    <row r="13" spans="1:19" ht="12.75" customHeight="1">
      <c r="A13" s="178" t="s">
        <v>139</v>
      </c>
      <c r="B13" s="180"/>
      <c r="C13" s="80">
        <f>SUM(C14:C14)</f>
        <v>1535.9</v>
      </c>
      <c r="D13" s="8">
        <f>SUM(D14:D14)</f>
        <v>63</v>
      </c>
      <c r="E13" s="64">
        <f>SUM(E14:E14)</f>
        <v>2</v>
      </c>
      <c r="F13" s="111">
        <f>SUM(F14:F14)</f>
        <v>4903499.5199999996</v>
      </c>
    </row>
    <row r="14" spans="1:19" ht="12.75" customHeight="1">
      <c r="A14" s="26">
        <v>35</v>
      </c>
      <c r="B14" s="110" t="s">
        <v>1</v>
      </c>
      <c r="C14" s="111">
        <f>'Приложение 1.1'!I22</f>
        <v>1535.9</v>
      </c>
      <c r="D14" s="8">
        <f>'Приложение 1.1'!K22</f>
        <v>63</v>
      </c>
      <c r="E14" s="64">
        <v>2</v>
      </c>
      <c r="F14" s="111">
        <f>'Приложение 1.1'!L22</f>
        <v>4903499.5199999996</v>
      </c>
    </row>
  </sheetData>
  <mergeCells count="14">
    <mergeCell ref="A13:B13"/>
    <mergeCell ref="H2:S2"/>
    <mergeCell ref="C2:F2"/>
    <mergeCell ref="E1:F1"/>
    <mergeCell ref="A3:F4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2018-10-17T06:14:54Z</cp:lastPrinted>
  <dcterms:created xsi:type="dcterms:W3CDTF">2014-06-23T04:55:08Z</dcterms:created>
  <dcterms:modified xsi:type="dcterms:W3CDTF">2018-10-18T10:01:40Z</dcterms:modified>
</cp:coreProperties>
</file>