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80" yWindow="255" windowWidth="18195" windowHeight="10680"/>
  </bookViews>
  <sheets>
    <sheet name="data" sheetId="1" r:id="rId1"/>
  </sheets>
  <definedNames>
    <definedName name="_xlnm._FilterDatabase" localSheetId="0" hidden="1">data!$A$2:$K$51</definedName>
    <definedName name="_xlnm.Print_Titles" localSheetId="0">data!$2:$2</definedName>
  </definedNames>
  <calcPr calcId="145621"/>
</workbook>
</file>

<file path=xl/calcChain.xml><?xml version="1.0" encoding="utf-8"?>
<calcChain xmlns="http://schemas.openxmlformats.org/spreadsheetml/2006/main">
  <c r="H46" i="1" l="1"/>
  <c r="H33" i="1" l="1"/>
  <c r="I33" i="1"/>
  <c r="I29" i="1"/>
  <c r="H29" i="1"/>
  <c r="I26" i="1" l="1"/>
  <c r="H26" i="1"/>
  <c r="F26" i="1"/>
  <c r="I16" i="1"/>
  <c r="H16" i="1"/>
  <c r="F16" i="1"/>
  <c r="K28" i="1" l="1"/>
  <c r="J28" i="1"/>
  <c r="I28" i="1"/>
  <c r="H28" i="1"/>
  <c r="G28" i="1"/>
  <c r="F28" i="1"/>
  <c r="E28" i="1"/>
  <c r="D28" i="1"/>
  <c r="I37" i="1" l="1"/>
  <c r="H37" i="1"/>
  <c r="I6" i="1"/>
  <c r="H6" i="1"/>
  <c r="F46" i="1" l="1"/>
  <c r="H10" i="1" l="1"/>
  <c r="I46" i="1"/>
  <c r="I9" i="1" l="1"/>
  <c r="E48" i="1"/>
  <c r="D48" i="1"/>
  <c r="E44" i="1"/>
  <c r="D44" i="1"/>
  <c r="E39" i="1"/>
  <c r="D39" i="1"/>
  <c r="E36" i="1"/>
  <c r="D36" i="1"/>
  <c r="E30" i="1"/>
  <c r="D30" i="1"/>
  <c r="E24" i="1"/>
  <c r="D24" i="1"/>
  <c r="E18" i="1"/>
  <c r="D18" i="1"/>
  <c r="E14" i="1"/>
  <c r="D14" i="1"/>
  <c r="E12" i="1"/>
  <c r="D12" i="1"/>
  <c r="E3" i="1"/>
  <c r="D3" i="1"/>
  <c r="K18" i="1"/>
  <c r="J18" i="1"/>
  <c r="G18" i="1"/>
  <c r="K12" i="1"/>
  <c r="J12" i="1"/>
  <c r="G12" i="1"/>
  <c r="K14" i="1"/>
  <c r="J14" i="1"/>
  <c r="G14" i="1"/>
  <c r="K3" i="1"/>
  <c r="J3" i="1"/>
  <c r="G3" i="1"/>
  <c r="K48" i="1"/>
  <c r="J48" i="1"/>
  <c r="G48" i="1"/>
  <c r="K44" i="1"/>
  <c r="J44" i="1"/>
  <c r="G44" i="1"/>
  <c r="K39" i="1"/>
  <c r="J39" i="1"/>
  <c r="G39" i="1"/>
  <c r="K36" i="1"/>
  <c r="J36" i="1"/>
  <c r="G36" i="1"/>
  <c r="K30" i="1"/>
  <c r="J30" i="1"/>
  <c r="G30" i="1"/>
  <c r="K24" i="1"/>
  <c r="J24" i="1"/>
  <c r="G24" i="1"/>
  <c r="K51" i="1" l="1"/>
  <c r="J51" i="1"/>
  <c r="G51" i="1"/>
  <c r="E51" i="1"/>
  <c r="D51" i="1"/>
  <c r="I50" i="1"/>
  <c r="I49" i="1"/>
  <c r="I48" i="1"/>
  <c r="I47" i="1"/>
  <c r="I45" i="1"/>
  <c r="I44" i="1"/>
  <c r="I43" i="1"/>
  <c r="I42" i="1"/>
  <c r="I41" i="1"/>
  <c r="I40" i="1"/>
  <c r="I39" i="1"/>
  <c r="I38" i="1"/>
  <c r="I36" i="1"/>
  <c r="I35" i="1"/>
  <c r="I34" i="1"/>
  <c r="I32" i="1"/>
  <c r="I31" i="1"/>
  <c r="I30" i="1"/>
  <c r="I27" i="1"/>
  <c r="I25" i="1"/>
  <c r="I24" i="1"/>
  <c r="I23" i="1"/>
  <c r="I22" i="1"/>
  <c r="I21" i="1"/>
  <c r="I20" i="1"/>
  <c r="I19" i="1"/>
  <c r="I18" i="1"/>
  <c r="I17" i="1"/>
  <c r="I15" i="1"/>
  <c r="I14" i="1"/>
  <c r="I13" i="1"/>
  <c r="I12" i="1"/>
  <c r="I11" i="1"/>
  <c r="I8" i="1"/>
  <c r="I7" i="1"/>
  <c r="I5" i="1"/>
  <c r="I4" i="1"/>
  <c r="I3" i="1"/>
  <c r="H50" i="1"/>
  <c r="H49" i="1"/>
  <c r="H48" i="1"/>
  <c r="H47" i="1"/>
  <c r="H45" i="1"/>
  <c r="H44" i="1"/>
  <c r="H43" i="1"/>
  <c r="H42" i="1"/>
  <c r="H41" i="1"/>
  <c r="H40" i="1"/>
  <c r="H39" i="1"/>
  <c r="H38" i="1"/>
  <c r="H36" i="1"/>
  <c r="H35" i="1"/>
  <c r="H34" i="1"/>
  <c r="H32" i="1"/>
  <c r="H31" i="1"/>
  <c r="H30" i="1"/>
  <c r="H27" i="1"/>
  <c r="H25" i="1"/>
  <c r="H24" i="1"/>
  <c r="H23" i="1"/>
  <c r="H22" i="1"/>
  <c r="H21" i="1"/>
  <c r="H20" i="1"/>
  <c r="H19" i="1"/>
  <c r="H18" i="1"/>
  <c r="H17" i="1"/>
  <c r="H15" i="1"/>
  <c r="H14" i="1"/>
  <c r="H13" i="1"/>
  <c r="H12" i="1"/>
  <c r="H11" i="1"/>
  <c r="H9" i="1"/>
  <c r="H8" i="1"/>
  <c r="H7" i="1"/>
  <c r="H5" i="1"/>
  <c r="H4" i="1"/>
  <c r="H3" i="1"/>
  <c r="F50" i="1" l="1"/>
  <c r="F49" i="1"/>
  <c r="F48" i="1"/>
  <c r="F47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7" i="1"/>
  <c r="F25" i="1"/>
  <c r="F24" i="1"/>
  <c r="F23" i="1"/>
  <c r="F22" i="1"/>
  <c r="F21" i="1"/>
  <c r="F20" i="1"/>
  <c r="F19" i="1"/>
  <c r="F18" i="1"/>
  <c r="F17" i="1"/>
  <c r="F15" i="1"/>
  <c r="F14" i="1"/>
  <c r="F13" i="1"/>
  <c r="F12" i="1"/>
  <c r="F11" i="1"/>
  <c r="F9" i="1"/>
  <c r="F8" i="1"/>
  <c r="F7" i="1"/>
  <c r="F6" i="1"/>
  <c r="F5" i="1"/>
  <c r="F4" i="1"/>
  <c r="F3" i="1"/>
  <c r="I51" i="1" l="1"/>
  <c r="H51" i="1"/>
  <c r="F51" i="1"/>
</calcChain>
</file>

<file path=xl/sharedStrings.xml><?xml version="1.0" encoding="utf-8"?>
<sst xmlns="http://schemas.openxmlformats.org/spreadsheetml/2006/main" count="156" uniqueCount="75">
  <si>
    <t>Наименование</t>
  </si>
  <si>
    <t>Рз</t>
  </si>
  <si>
    <t>Пр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</si>
  <si>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</si>
  <si>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</si>
  <si>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</si>
  <si>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</si>
  <si>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</si>
  <si>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</si>
  <si>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</si>
  <si>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</si>
  <si>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</si>
  <si>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</si>
  <si>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</si>
  <si>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</si>
  <si>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07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</si>
  <si>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</si>
  <si>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</si>
  <si>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</si>
  <si>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</si>
  <si>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</si>
  <si>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</si>
  <si>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</si>
  <si>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</si>
  <si>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</si>
  <si>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</si>
  <si>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</si>
  <si>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</si>
  <si>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</si>
  <si>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Сельское хозяйство и рыболовство</t>
  </si>
  <si>
    <t>Водное хозяйство</t>
  </si>
  <si>
    <t>Транспорт</t>
  </si>
  <si>
    <t>08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</si>
  <si>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</si>
  <si>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</si>
  <si>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</si>
  <si>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</si>
  <si>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Коммунальное хозяйство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</si>
  <si>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</si>
  <si>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</si>
  <si>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</si>
  <si>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</si>
  <si>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</si>
  <si>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</si>
  <si>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</si>
  <si>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</si>
  <si>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</si>
  <si>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</si>
  <si>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</si>
  <si>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</si>
  <si>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</si>
  <si>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</si>
  <si>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</si>
  <si>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Другие вопросы в области физической культуры и спорта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</si>
  <si>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</si>
  <si>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</si>
  <si>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</si>
  <si>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ИТОГО:</t>
  </si>
  <si>
    <t>Темп к отчетному году</t>
  </si>
  <si>
    <t>Темп к ожидаемой оценке исполнения</t>
  </si>
  <si>
    <t>Дополнительное образование детей</t>
  </si>
  <si>
    <t>Сведения о расходах бюджета по разделам и подразделам классификации расходов</t>
  </si>
  <si>
    <t>00</t>
  </si>
  <si>
    <t>Обеспечение проведения выборов и референдумов</t>
  </si>
  <si>
    <t>Массовый спорт</t>
  </si>
  <si>
    <t>Другие вопросы в области жилищно-коммунального хозяйства</t>
  </si>
  <si>
    <t>2025 год (план)</t>
  </si>
  <si>
    <t>Охрана окружающей среды</t>
  </si>
  <si>
    <t>Другие вопросы в области охраны окружающей среды</t>
  </si>
  <si>
    <t>Защита населения и территории от чрезвычайных ситуаций природного и техногенного характера, пожарная безопасность</t>
  </si>
  <si>
    <t>Благоустройство</t>
  </si>
  <si>
    <t>2026 год (план)</t>
  </si>
  <si>
    <t>2023 год (кассовое исполнение)</t>
  </si>
  <si>
    <t>2024 год (оценка исполнения)</t>
  </si>
  <si>
    <t>2027 год (план)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</si>
</sst>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2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/>
    </xf>
    <xf numFmtId="164" fontId="1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top"/>
    </xf>
    <xf numFmtId="4" fontId="8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Adjacency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53"/>
  <sheetViews>
    <sheetView tabSelected="1" zoomScale="80" zoomScaleNormal="80" zoomScaleSheetLayoutView="100" workbookViewId="0">
      <pane ySplit="2" topLeftCell="A19" activePane="bottomLeft" state="frozen"/>
      <selection pane="bottomLeft" activeCell="E47" sqref="E47"/>
    </sheetView>
  </sheetViews>
  <sheetFormatPr defaultRowHeight="15.75" x14ac:dyDescent="0.25"/>
  <cols>
    <col min="1" max="1" width="75.5703125" style="5" customWidth="1"/>
    <col min="2" max="2" width="5.7109375" style="5" customWidth="1"/>
    <col min="3" max="3" width="5.42578125" style="5" customWidth="1"/>
    <col min="4" max="4" width="24.42578125" style="5" customWidth="1"/>
    <col min="5" max="5" width="24.42578125" style="10" customWidth="1"/>
    <col min="6" max="6" width="19" style="10" customWidth="1"/>
    <col min="7" max="7" width="24.42578125" style="10" customWidth="1"/>
    <col min="8" max="8" width="19" style="10" customWidth="1"/>
    <col min="9" max="9" width="21.28515625" style="10" customWidth="1"/>
    <col min="10" max="11" width="24.42578125" style="10" customWidth="1"/>
    <col min="12" max="13" width="9.140625" style="5"/>
    <col min="14" max="14" width="33.5703125" style="5" customWidth="1"/>
    <col min="15" max="16384" width="9.140625" style="5"/>
  </cols>
  <sheetData>
    <row r="1" spans="1:11" ht="36.75" customHeight="1" x14ac:dyDescent="0.25">
      <c r="A1" s="25" t="s">
        <v>61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51.75" customHeight="1" x14ac:dyDescent="0.25">
      <c r="A2" s="1" t="s">
        <v>0</v>
      </c>
      <c r="B2" s="1" t="s">
        <v>1</v>
      </c>
      <c r="C2" s="1" t="s">
        <v>2</v>
      </c>
      <c r="D2" s="1" t="s">
        <v>72</v>
      </c>
      <c r="E2" s="9" t="s">
        <v>73</v>
      </c>
      <c r="F2" s="9" t="s">
        <v>58</v>
      </c>
      <c r="G2" s="9" t="s">
        <v>66</v>
      </c>
      <c r="H2" s="9" t="s">
        <v>58</v>
      </c>
      <c r="I2" s="9" t="s">
        <v>59</v>
      </c>
      <c r="J2" s="9" t="s">
        <v>71</v>
      </c>
      <c r="K2" s="9" t="s">
        <v>74</v>
      </c>
    </row>
    <row r="3" spans="1:11" ht="30" customHeight="1" x14ac:dyDescent="0.25">
      <c r="A3" s="2" t="s">
        <v>3</v>
      </c>
      <c r="B3" s="3" t="s">
        <v>4</v>
      </c>
      <c r="C3" s="18" t="s">
        <v>62</v>
      </c>
      <c r="D3" s="16">
        <f>SUM(D4:D11)</f>
        <v>51144856.110000007</v>
      </c>
      <c r="E3" s="16">
        <f>SUM(E4:E11)</f>
        <v>44361819.939999998</v>
      </c>
      <c r="F3" s="12">
        <f>IFERROR(E3/D3,"-")</f>
        <v>0.86737598488083789</v>
      </c>
      <c r="G3" s="16">
        <f>SUM(G4:G11)</f>
        <v>48652878</v>
      </c>
      <c r="H3" s="14">
        <f>IFERROR(G3/D3,"-")</f>
        <v>0.95127607545438442</v>
      </c>
      <c r="I3" s="14">
        <f>IFERROR(G3/E3,"=")</f>
        <v>1.0967286298398875</v>
      </c>
      <c r="J3" s="16">
        <f>SUM(J4:J11)</f>
        <v>55910243</v>
      </c>
      <c r="K3" s="16">
        <f>SUM(K4:K11)</f>
        <v>337951573</v>
      </c>
    </row>
    <row r="4" spans="1:11" ht="31.5" x14ac:dyDescent="0.25">
      <c r="A4" s="4" t="s">
        <v>5</v>
      </c>
      <c r="B4" s="1" t="s">
        <v>4</v>
      </c>
      <c r="C4" s="1" t="s">
        <v>6</v>
      </c>
      <c r="D4" s="21">
        <v>707157.84</v>
      </c>
      <c r="E4" s="17">
        <v>707158</v>
      </c>
      <c r="F4" s="13">
        <f t="shared" ref="F4:F46" si="0">IFERROR(E4/D4,"-")</f>
        <v>1.0000002262578325</v>
      </c>
      <c r="G4" s="17">
        <v>724677</v>
      </c>
      <c r="H4" s="15">
        <f t="shared" ref="H4:H45" si="1">IFERROR(G4/D4,"-")</f>
        <v>1.0247740447875118</v>
      </c>
      <c r="I4" s="15">
        <f t="shared" ref="I4:I46" si="2">IFERROR(G4/E4,"=")</f>
        <v>1.0247738129244102</v>
      </c>
      <c r="J4" s="17">
        <v>724677</v>
      </c>
      <c r="K4" s="17">
        <v>724677</v>
      </c>
    </row>
    <row r="5" spans="1:11" ht="47.25" x14ac:dyDescent="0.25">
      <c r="A5" s="4" t="s">
        <v>7</v>
      </c>
      <c r="B5" s="1" t="s">
        <v>4</v>
      </c>
      <c r="C5" s="1" t="s">
        <v>8</v>
      </c>
      <c r="D5" s="21">
        <v>884105.33</v>
      </c>
      <c r="E5" s="17">
        <v>1000034</v>
      </c>
      <c r="F5" s="13">
        <f t="shared" si="0"/>
        <v>1.1311254056120215</v>
      </c>
      <c r="G5" s="17">
        <v>1075494</v>
      </c>
      <c r="H5" s="15">
        <f t="shared" si="1"/>
        <v>1.2164772267575856</v>
      </c>
      <c r="I5" s="15">
        <f t="shared" si="2"/>
        <v>1.0754574344472287</v>
      </c>
      <c r="J5" s="17">
        <v>1075494</v>
      </c>
      <c r="K5" s="17">
        <v>1075494</v>
      </c>
    </row>
    <row r="6" spans="1:11" ht="47.25" x14ac:dyDescent="0.25">
      <c r="A6" s="4" t="s">
        <v>9</v>
      </c>
      <c r="B6" s="1" t="s">
        <v>4</v>
      </c>
      <c r="C6" s="1" t="s">
        <v>10</v>
      </c>
      <c r="D6" s="21">
        <v>35067727.770000003</v>
      </c>
      <c r="E6" s="17">
        <v>27349808.940000001</v>
      </c>
      <c r="F6" s="13">
        <f t="shared" si="0"/>
        <v>0.77991391741661165</v>
      </c>
      <c r="G6" s="17">
        <v>30488422</v>
      </c>
      <c r="H6" s="15">
        <f t="shared" ref="H6" si="3">IFERROR(G6/D6,"-")</f>
        <v>0.86941538385279871</v>
      </c>
      <c r="I6" s="15">
        <f t="shared" ref="I6" si="4">IFERROR(G6/E6,"=")</f>
        <v>1.1147581347601179</v>
      </c>
      <c r="J6" s="17">
        <v>30488422</v>
      </c>
      <c r="K6" s="17">
        <v>304884222</v>
      </c>
    </row>
    <row r="7" spans="1:11" x14ac:dyDescent="0.25">
      <c r="A7" s="4" t="s">
        <v>11</v>
      </c>
      <c r="B7" s="1" t="s">
        <v>4</v>
      </c>
      <c r="C7" s="1" t="s">
        <v>12</v>
      </c>
      <c r="D7" s="21">
        <v>2041</v>
      </c>
      <c r="E7" s="17">
        <v>6313</v>
      </c>
      <c r="F7" s="13">
        <f t="shared" si="0"/>
        <v>3.0930916217540423</v>
      </c>
      <c r="G7" s="17">
        <v>7430</v>
      </c>
      <c r="H7" s="15">
        <f t="shared" si="1"/>
        <v>3.640372366487016</v>
      </c>
      <c r="I7" s="15">
        <f t="shared" si="2"/>
        <v>1.1769364802787898</v>
      </c>
      <c r="J7" s="17">
        <v>62745</v>
      </c>
      <c r="K7" s="17">
        <v>7101</v>
      </c>
    </row>
    <row r="8" spans="1:11" ht="31.5" x14ac:dyDescent="0.25">
      <c r="A8" s="4" t="s">
        <v>13</v>
      </c>
      <c r="B8" s="1" t="s">
        <v>4</v>
      </c>
      <c r="C8" s="1" t="s">
        <v>14</v>
      </c>
      <c r="D8" s="21">
        <v>7067275.1299999999</v>
      </c>
      <c r="E8" s="17">
        <v>6778643.6699999999</v>
      </c>
      <c r="F8" s="13">
        <f t="shared" si="0"/>
        <v>0.95915944197859471</v>
      </c>
      <c r="G8" s="17">
        <v>8118305</v>
      </c>
      <c r="H8" s="15">
        <f t="shared" si="1"/>
        <v>1.1487178368843269</v>
      </c>
      <c r="I8" s="15">
        <f t="shared" si="2"/>
        <v>1.1976297022262568</v>
      </c>
      <c r="J8" s="17">
        <v>8118305</v>
      </c>
      <c r="K8" s="17">
        <v>8118305</v>
      </c>
    </row>
    <row r="9" spans="1:11" x14ac:dyDescent="0.25">
      <c r="A9" s="4" t="s">
        <v>63</v>
      </c>
      <c r="B9" s="1" t="s">
        <v>4</v>
      </c>
      <c r="C9" s="20" t="s">
        <v>15</v>
      </c>
      <c r="D9" s="17"/>
      <c r="E9" s="17">
        <v>400000</v>
      </c>
      <c r="F9" s="13" t="str">
        <f t="shared" si="0"/>
        <v>-</v>
      </c>
      <c r="G9" s="17"/>
      <c r="H9" s="15" t="str">
        <f t="shared" si="1"/>
        <v>-</v>
      </c>
      <c r="I9" s="15">
        <f t="shared" si="2"/>
        <v>0</v>
      </c>
      <c r="J9" s="17"/>
      <c r="K9" s="17"/>
    </row>
    <row r="10" spans="1:11" x14ac:dyDescent="0.25">
      <c r="A10" s="4" t="s">
        <v>16</v>
      </c>
      <c r="B10" s="1" t="s">
        <v>4</v>
      </c>
      <c r="C10" s="20" t="s">
        <v>17</v>
      </c>
      <c r="D10" s="17"/>
      <c r="E10" s="17">
        <v>20000</v>
      </c>
      <c r="F10" s="13"/>
      <c r="G10" s="17">
        <v>50000</v>
      </c>
      <c r="H10" s="15" t="str">
        <f t="shared" si="1"/>
        <v>-</v>
      </c>
      <c r="I10" s="15"/>
      <c r="J10" s="17">
        <v>50000</v>
      </c>
      <c r="K10" s="17">
        <v>50000</v>
      </c>
    </row>
    <row r="11" spans="1:11" x14ac:dyDescent="0.25">
      <c r="A11" s="4" t="s">
        <v>18</v>
      </c>
      <c r="B11" s="1" t="s">
        <v>4</v>
      </c>
      <c r="C11" s="1" t="s">
        <v>19</v>
      </c>
      <c r="D11" s="21">
        <v>7416549.04</v>
      </c>
      <c r="E11" s="17">
        <v>8099862.3300000001</v>
      </c>
      <c r="F11" s="13">
        <f t="shared" si="0"/>
        <v>1.0921335902068006</v>
      </c>
      <c r="G11" s="17">
        <v>8188550</v>
      </c>
      <c r="H11" s="15">
        <f t="shared" si="1"/>
        <v>1.104091667949114</v>
      </c>
      <c r="I11" s="15">
        <f t="shared" si="2"/>
        <v>1.0109492811589551</v>
      </c>
      <c r="J11" s="17">
        <v>15390600</v>
      </c>
      <c r="K11" s="17">
        <v>23091774</v>
      </c>
    </row>
    <row r="12" spans="1:11" x14ac:dyDescent="0.25">
      <c r="A12" s="2" t="s">
        <v>20</v>
      </c>
      <c r="B12" s="3" t="s">
        <v>6</v>
      </c>
      <c r="C12" s="18" t="s">
        <v>62</v>
      </c>
      <c r="D12" s="16">
        <f t="shared" ref="D12:E12" si="5">SUM(D13)</f>
        <v>977066</v>
      </c>
      <c r="E12" s="16">
        <f t="shared" si="5"/>
        <v>0</v>
      </c>
      <c r="F12" s="12">
        <f t="shared" si="0"/>
        <v>0</v>
      </c>
      <c r="G12" s="16">
        <f>SUM(G13)</f>
        <v>0</v>
      </c>
      <c r="H12" s="14">
        <f t="shared" si="1"/>
        <v>0</v>
      </c>
      <c r="I12" s="14" t="str">
        <f t="shared" si="2"/>
        <v>=</v>
      </c>
      <c r="J12" s="16">
        <f t="shared" ref="J12:K12" si="6">SUM(J13)</f>
        <v>0</v>
      </c>
      <c r="K12" s="16">
        <f t="shared" si="6"/>
        <v>0</v>
      </c>
    </row>
    <row r="13" spans="1:11" x14ac:dyDescent="0.25">
      <c r="A13" s="4" t="s">
        <v>21</v>
      </c>
      <c r="B13" s="1" t="s">
        <v>6</v>
      </c>
      <c r="C13" s="1" t="s">
        <v>8</v>
      </c>
      <c r="D13" s="17">
        <v>977066</v>
      </c>
      <c r="E13" s="17">
        <v>0</v>
      </c>
      <c r="F13" s="13">
        <f t="shared" si="0"/>
        <v>0</v>
      </c>
      <c r="G13" s="17">
        <v>0</v>
      </c>
      <c r="H13" s="15">
        <f t="shared" si="1"/>
        <v>0</v>
      </c>
      <c r="I13" s="15" t="str">
        <f t="shared" si="2"/>
        <v>=</v>
      </c>
      <c r="J13" s="17">
        <v>0</v>
      </c>
      <c r="K13" s="17">
        <v>0</v>
      </c>
    </row>
    <row r="14" spans="1:11" x14ac:dyDescent="0.25">
      <c r="A14" s="2" t="s">
        <v>22</v>
      </c>
      <c r="B14" s="3" t="s">
        <v>8</v>
      </c>
      <c r="C14" s="18" t="s">
        <v>62</v>
      </c>
      <c r="D14" s="16">
        <f t="shared" ref="D14:E14" si="7">SUM(D15:D17)</f>
        <v>4477568.62</v>
      </c>
      <c r="E14" s="16">
        <f t="shared" si="7"/>
        <v>4539849</v>
      </c>
      <c r="F14" s="12">
        <f t="shared" si="0"/>
        <v>1.013909419438445</v>
      </c>
      <c r="G14" s="16">
        <f>SUM(G15:G17)</f>
        <v>5370102</v>
      </c>
      <c r="H14" s="14">
        <f t="shared" si="1"/>
        <v>1.1993343834002481</v>
      </c>
      <c r="I14" s="14">
        <f t="shared" si="2"/>
        <v>1.1828811927445164</v>
      </c>
      <c r="J14" s="16">
        <f t="shared" ref="J14:K14" si="8">SUM(J15:J17)</f>
        <v>5370102</v>
      </c>
      <c r="K14" s="16">
        <f t="shared" si="8"/>
        <v>5370102</v>
      </c>
    </row>
    <row r="15" spans="1:11" ht="31.5" x14ac:dyDescent="0.25">
      <c r="A15" s="4" t="s">
        <v>23</v>
      </c>
      <c r="B15" s="1" t="s">
        <v>8</v>
      </c>
      <c r="C15" s="1" t="s">
        <v>24</v>
      </c>
      <c r="D15" s="21">
        <v>0</v>
      </c>
      <c r="E15" s="17"/>
      <c r="F15" s="13" t="str">
        <f t="shared" si="0"/>
        <v>-</v>
      </c>
      <c r="G15" s="17"/>
      <c r="H15" s="15" t="str">
        <f t="shared" si="1"/>
        <v>-</v>
      </c>
      <c r="I15" s="15" t="str">
        <f t="shared" si="2"/>
        <v>=</v>
      </c>
      <c r="J15" s="17"/>
      <c r="K15" s="17"/>
    </row>
    <row r="16" spans="1:11" ht="31.5" x14ac:dyDescent="0.25">
      <c r="A16" s="4" t="s">
        <v>69</v>
      </c>
      <c r="B16" s="1" t="s">
        <v>8</v>
      </c>
      <c r="C16" s="1">
        <v>10</v>
      </c>
      <c r="D16" s="21">
        <v>4249276.9000000004</v>
      </c>
      <c r="E16" s="17">
        <v>4499849</v>
      </c>
      <c r="F16" s="13">
        <f t="shared" ref="F16" si="9">IFERROR(E16/D16,"-")</f>
        <v>1.0589681740909846</v>
      </c>
      <c r="G16" s="17">
        <v>5330102</v>
      </c>
      <c r="H16" s="15">
        <f t="shared" ref="H16" si="10">IFERROR(G16/D16,"-")</f>
        <v>1.2543550645052102</v>
      </c>
      <c r="I16" s="15">
        <f t="shared" ref="I16" si="11">IFERROR(G16/E16,"=")</f>
        <v>1.1845068578967872</v>
      </c>
      <c r="J16" s="17">
        <v>5330102</v>
      </c>
      <c r="K16" s="17">
        <v>5330102</v>
      </c>
    </row>
    <row r="17" spans="1:11" ht="31.5" x14ac:dyDescent="0.25">
      <c r="A17" s="4" t="s">
        <v>26</v>
      </c>
      <c r="B17" s="1" t="s">
        <v>8</v>
      </c>
      <c r="C17" s="1" t="s">
        <v>27</v>
      </c>
      <c r="D17" s="21">
        <v>228291.72</v>
      </c>
      <c r="E17" s="17">
        <v>40000</v>
      </c>
      <c r="F17" s="13">
        <f t="shared" si="0"/>
        <v>0.17521441425908921</v>
      </c>
      <c r="G17" s="17">
        <v>40000</v>
      </c>
      <c r="H17" s="15">
        <f t="shared" si="1"/>
        <v>0.17521441425908921</v>
      </c>
      <c r="I17" s="15">
        <f t="shared" si="2"/>
        <v>1</v>
      </c>
      <c r="J17" s="17">
        <v>40000</v>
      </c>
      <c r="K17" s="17">
        <v>40000</v>
      </c>
    </row>
    <row r="18" spans="1:11" x14ac:dyDescent="0.25">
      <c r="A18" s="2" t="s">
        <v>28</v>
      </c>
      <c r="B18" s="3" t="s">
        <v>10</v>
      </c>
      <c r="C18" s="18" t="s">
        <v>62</v>
      </c>
      <c r="D18" s="16">
        <f t="shared" ref="D18:E18" si="12">SUM(D19:D23)</f>
        <v>29672594.990000002</v>
      </c>
      <c r="E18" s="16">
        <f t="shared" si="12"/>
        <v>43703125.829999998</v>
      </c>
      <c r="F18" s="12">
        <f t="shared" si="0"/>
        <v>1.4728447526995345</v>
      </c>
      <c r="G18" s="16">
        <f>SUM(G19:G23)</f>
        <v>36409222.899999999</v>
      </c>
      <c r="H18" s="14">
        <f t="shared" si="1"/>
        <v>1.2270319772257976</v>
      </c>
      <c r="I18" s="14">
        <f t="shared" si="2"/>
        <v>0.83310340412783235</v>
      </c>
      <c r="J18" s="16">
        <f t="shared" ref="J18:K18" si="13">SUM(J19:J23)</f>
        <v>39094843.100000001</v>
      </c>
      <c r="K18" s="16">
        <f t="shared" si="13"/>
        <v>43385214.100000001</v>
      </c>
    </row>
    <row r="19" spans="1:11" x14ac:dyDescent="0.25">
      <c r="A19" s="4" t="s">
        <v>29</v>
      </c>
      <c r="B19" s="1" t="s">
        <v>10</v>
      </c>
      <c r="C19" s="1" t="s">
        <v>12</v>
      </c>
      <c r="D19" s="21">
        <v>332291.87</v>
      </c>
      <c r="E19" s="17">
        <v>284236.2</v>
      </c>
      <c r="F19" s="13">
        <f t="shared" si="0"/>
        <v>0.85538114429341894</v>
      </c>
      <c r="G19" s="17">
        <v>127743.1</v>
      </c>
      <c r="H19" s="15">
        <f t="shared" si="1"/>
        <v>0.38443041053035698</v>
      </c>
      <c r="I19" s="15">
        <f t="shared" si="2"/>
        <v>0.44942586482650698</v>
      </c>
      <c r="J19" s="17">
        <v>127743.1</v>
      </c>
      <c r="K19" s="17">
        <v>127743.1</v>
      </c>
    </row>
    <row r="20" spans="1:11" x14ac:dyDescent="0.25">
      <c r="A20" s="4" t="s">
        <v>30</v>
      </c>
      <c r="B20" s="1" t="s">
        <v>10</v>
      </c>
      <c r="C20" s="1" t="s">
        <v>14</v>
      </c>
      <c r="D20" s="17"/>
      <c r="E20" s="17"/>
      <c r="F20" s="13" t="str">
        <f t="shared" si="0"/>
        <v>-</v>
      </c>
      <c r="G20" s="17"/>
      <c r="H20" s="15" t="str">
        <f t="shared" si="1"/>
        <v>-</v>
      </c>
      <c r="I20" s="15" t="str">
        <f t="shared" si="2"/>
        <v>=</v>
      </c>
      <c r="J20" s="17"/>
      <c r="K20" s="17"/>
    </row>
    <row r="21" spans="1:11" x14ac:dyDescent="0.25">
      <c r="A21" s="4" t="s">
        <v>31</v>
      </c>
      <c r="B21" s="1" t="s">
        <v>10</v>
      </c>
      <c r="C21" s="1" t="s">
        <v>32</v>
      </c>
      <c r="D21" s="21">
        <v>9081118</v>
      </c>
      <c r="E21" s="17">
        <v>10118540</v>
      </c>
      <c r="F21" s="13">
        <f t="shared" si="0"/>
        <v>1.1142394581812505</v>
      </c>
      <c r="G21" s="17">
        <v>9688000</v>
      </c>
      <c r="H21" s="15">
        <f t="shared" si="1"/>
        <v>1.06682899616545</v>
      </c>
      <c r="I21" s="15">
        <f t="shared" si="2"/>
        <v>0.95745038315804454</v>
      </c>
      <c r="J21" s="17">
        <v>9688000</v>
      </c>
      <c r="K21" s="17">
        <v>9688000</v>
      </c>
    </row>
    <row r="22" spans="1:11" x14ac:dyDescent="0.25">
      <c r="A22" s="4" t="s">
        <v>33</v>
      </c>
      <c r="B22" s="1" t="s">
        <v>10</v>
      </c>
      <c r="C22" s="1" t="s">
        <v>24</v>
      </c>
      <c r="D22" s="21">
        <v>19646585.120000001</v>
      </c>
      <c r="E22" s="17">
        <v>32830679.629999999</v>
      </c>
      <c r="F22" s="13">
        <f t="shared" si="0"/>
        <v>1.6710629063255751</v>
      </c>
      <c r="G22" s="17">
        <v>25258000</v>
      </c>
      <c r="H22" s="15">
        <f t="shared" si="1"/>
        <v>1.2856178234398425</v>
      </c>
      <c r="I22" s="15">
        <f t="shared" si="2"/>
        <v>0.7693413686422671</v>
      </c>
      <c r="J22" s="17">
        <v>25545000</v>
      </c>
      <c r="K22" s="17">
        <v>33199471</v>
      </c>
    </row>
    <row r="23" spans="1:11" x14ac:dyDescent="0.25">
      <c r="A23" s="4" t="s">
        <v>34</v>
      </c>
      <c r="B23" s="1" t="s">
        <v>10</v>
      </c>
      <c r="C23" s="1" t="s">
        <v>35</v>
      </c>
      <c r="D23" s="21">
        <v>612600</v>
      </c>
      <c r="E23" s="17">
        <v>469670</v>
      </c>
      <c r="F23" s="13">
        <f t="shared" si="0"/>
        <v>0.76668299053215805</v>
      </c>
      <c r="G23" s="17">
        <v>1335479.8</v>
      </c>
      <c r="H23" s="15">
        <f t="shared" si="1"/>
        <v>2.1800192621612799</v>
      </c>
      <c r="I23" s="15">
        <f t="shared" si="2"/>
        <v>2.8434428428471055</v>
      </c>
      <c r="J23" s="17">
        <v>3734100</v>
      </c>
      <c r="K23" s="17">
        <v>370000</v>
      </c>
    </row>
    <row r="24" spans="1:11" x14ac:dyDescent="0.25">
      <c r="A24" s="2" t="s">
        <v>36</v>
      </c>
      <c r="B24" s="3" t="s">
        <v>12</v>
      </c>
      <c r="C24" s="18" t="s">
        <v>62</v>
      </c>
      <c r="D24" s="16">
        <f>SUM(D25:D27)</f>
        <v>6206483.0199999996</v>
      </c>
      <c r="E24" s="16">
        <f>SUM(E25:E27)</f>
        <v>7607899.2300000004</v>
      </c>
      <c r="F24" s="12">
        <f t="shared" si="0"/>
        <v>1.225798766464683</v>
      </c>
      <c r="G24" s="16">
        <f>SUM(G25:G27)</f>
        <v>1996836.97</v>
      </c>
      <c r="H24" s="14">
        <f t="shared" si="1"/>
        <v>0.32173405833308799</v>
      </c>
      <c r="I24" s="14">
        <f t="shared" si="2"/>
        <v>0.26246890365292075</v>
      </c>
      <c r="J24" s="16">
        <f>SUM(J25:J27)</f>
        <v>2779092.42</v>
      </c>
      <c r="K24" s="16">
        <f>SUM(K25:K27)</f>
        <v>1161898.99</v>
      </c>
    </row>
    <row r="25" spans="1:11" x14ac:dyDescent="0.25">
      <c r="A25" s="4" t="s">
        <v>37</v>
      </c>
      <c r="B25" s="1" t="s">
        <v>12</v>
      </c>
      <c r="C25" s="1" t="s">
        <v>6</v>
      </c>
      <c r="D25" s="21">
        <v>3599389.08</v>
      </c>
      <c r="E25" s="17">
        <v>2035899.23</v>
      </c>
      <c r="F25" s="13">
        <f t="shared" si="0"/>
        <v>0.5656235502053587</v>
      </c>
      <c r="G25" s="17">
        <v>1324836.97</v>
      </c>
      <c r="H25" s="15">
        <f t="shared" si="1"/>
        <v>0.36807273138696078</v>
      </c>
      <c r="I25" s="15">
        <f t="shared" si="2"/>
        <v>0.6507379886380722</v>
      </c>
      <c r="J25" s="17">
        <v>2107092.42</v>
      </c>
      <c r="K25" s="17">
        <v>489898.99</v>
      </c>
    </row>
    <row r="26" spans="1:11" x14ac:dyDescent="0.25">
      <c r="A26" s="4" t="s">
        <v>70</v>
      </c>
      <c r="B26" s="1" t="s">
        <v>12</v>
      </c>
      <c r="C26" s="20" t="s">
        <v>8</v>
      </c>
      <c r="D26" s="21">
        <v>1407093.94</v>
      </c>
      <c r="E26" s="17">
        <v>5572000</v>
      </c>
      <c r="F26" s="13">
        <f t="shared" ref="F26" si="14">IFERROR(E26/D26,"-")</f>
        <v>3.9599346153107589</v>
      </c>
      <c r="G26" s="17">
        <v>672000</v>
      </c>
      <c r="H26" s="15">
        <f t="shared" ref="H26" si="15">IFERROR(G26/D26,"-")</f>
        <v>0.47758005410783022</v>
      </c>
      <c r="I26" s="15">
        <f t="shared" ref="I26" si="16">IFERROR(G26/E26,"=")</f>
        <v>0.12060301507537688</v>
      </c>
      <c r="J26" s="17">
        <v>672000</v>
      </c>
      <c r="K26" s="17">
        <v>672000</v>
      </c>
    </row>
    <row r="27" spans="1:11" x14ac:dyDescent="0.25">
      <c r="A27" s="4" t="s">
        <v>65</v>
      </c>
      <c r="B27" s="11" t="s">
        <v>12</v>
      </c>
      <c r="C27" s="11" t="s">
        <v>12</v>
      </c>
      <c r="D27" s="17">
        <v>1200000</v>
      </c>
      <c r="E27" s="17"/>
      <c r="F27" s="13">
        <f t="shared" si="0"/>
        <v>0</v>
      </c>
      <c r="G27" s="17"/>
      <c r="H27" s="15">
        <f t="shared" si="1"/>
        <v>0</v>
      </c>
      <c r="I27" s="15" t="str">
        <f t="shared" si="2"/>
        <v>=</v>
      </c>
      <c r="J27" s="17"/>
      <c r="K27" s="17"/>
    </row>
    <row r="28" spans="1:11" x14ac:dyDescent="0.25">
      <c r="A28" s="2" t="s">
        <v>67</v>
      </c>
      <c r="B28" s="23" t="s">
        <v>14</v>
      </c>
      <c r="C28" s="24" t="s">
        <v>62</v>
      </c>
      <c r="D28" s="16">
        <f>D29</f>
        <v>0</v>
      </c>
      <c r="E28" s="16">
        <f t="shared" ref="E28:K28" si="17">E29</f>
        <v>518666</v>
      </c>
      <c r="F28" s="16">
        <f t="shared" si="17"/>
        <v>0</v>
      </c>
      <c r="G28" s="16">
        <f t="shared" si="17"/>
        <v>706772</v>
      </c>
      <c r="H28" s="16" t="str">
        <f t="shared" si="17"/>
        <v>-</v>
      </c>
      <c r="I28" s="16">
        <f t="shared" si="17"/>
        <v>1.3626727026641423</v>
      </c>
      <c r="J28" s="16">
        <f t="shared" si="17"/>
        <v>709772</v>
      </c>
      <c r="K28" s="16">
        <f t="shared" si="17"/>
        <v>714772</v>
      </c>
    </row>
    <row r="29" spans="1:11" x14ac:dyDescent="0.25">
      <c r="A29" s="4" t="s">
        <v>68</v>
      </c>
      <c r="B29" s="20" t="s">
        <v>14</v>
      </c>
      <c r="C29" s="20" t="s">
        <v>12</v>
      </c>
      <c r="D29" s="17">
        <v>0</v>
      </c>
      <c r="E29" s="17">
        <v>518666</v>
      </c>
      <c r="F29" s="13">
        <v>0</v>
      </c>
      <c r="G29" s="17">
        <v>706772</v>
      </c>
      <c r="H29" s="15" t="str">
        <f t="shared" ref="H29" si="18">IFERROR(G29/D29,"-")</f>
        <v>-</v>
      </c>
      <c r="I29" s="15">
        <f t="shared" ref="I29" si="19">IFERROR(G29/E29,"=")</f>
        <v>1.3626727026641423</v>
      </c>
      <c r="J29" s="17">
        <v>709772</v>
      </c>
      <c r="K29" s="17">
        <v>714772</v>
      </c>
    </row>
    <row r="30" spans="1:11" x14ac:dyDescent="0.25">
      <c r="A30" s="2" t="s">
        <v>38</v>
      </c>
      <c r="B30" s="3" t="s">
        <v>15</v>
      </c>
      <c r="C30" s="18" t="s">
        <v>62</v>
      </c>
      <c r="D30" s="16">
        <f t="shared" ref="D30:E30" si="20">SUM(D31:D35)</f>
        <v>497625811.25</v>
      </c>
      <c r="E30" s="16">
        <f t="shared" si="20"/>
        <v>912674516.2700001</v>
      </c>
      <c r="F30" s="12">
        <f t="shared" si="0"/>
        <v>1.8340578314807019</v>
      </c>
      <c r="G30" s="16">
        <f>SUM(G31:G35)</f>
        <v>354726706.23000002</v>
      </c>
      <c r="H30" s="14">
        <f t="shared" si="1"/>
        <v>0.71283823750812325</v>
      </c>
      <c r="I30" s="14">
        <f t="shared" si="2"/>
        <v>0.38866726297971904</v>
      </c>
      <c r="J30" s="16">
        <f t="shared" ref="J30:K30" si="21">SUM(J31:J35)</f>
        <v>347220363.08000004</v>
      </c>
      <c r="K30" s="16">
        <f t="shared" si="21"/>
        <v>342054488.00999999</v>
      </c>
    </row>
    <row r="31" spans="1:11" x14ac:dyDescent="0.25">
      <c r="A31" s="4" t="s">
        <v>39</v>
      </c>
      <c r="B31" s="1" t="s">
        <v>15</v>
      </c>
      <c r="C31" s="1" t="s">
        <v>4</v>
      </c>
      <c r="D31" s="21">
        <v>86480028.609999999</v>
      </c>
      <c r="E31" s="17">
        <v>96358163.079999998</v>
      </c>
      <c r="F31" s="13">
        <f t="shared" si="0"/>
        <v>1.1142244588579815</v>
      </c>
      <c r="G31" s="17">
        <v>90175433</v>
      </c>
      <c r="H31" s="15">
        <f t="shared" si="1"/>
        <v>1.042731303971524</v>
      </c>
      <c r="I31" s="15">
        <f t="shared" si="2"/>
        <v>0.93583594910514356</v>
      </c>
      <c r="J31" s="17">
        <v>88175433</v>
      </c>
      <c r="K31" s="17">
        <v>88175433</v>
      </c>
    </row>
    <row r="32" spans="1:11" x14ac:dyDescent="0.25">
      <c r="A32" s="4" t="s">
        <v>40</v>
      </c>
      <c r="B32" s="1" t="s">
        <v>15</v>
      </c>
      <c r="C32" s="1" t="s">
        <v>6</v>
      </c>
      <c r="D32" s="21">
        <v>361239799.74000001</v>
      </c>
      <c r="E32" s="17">
        <v>780920202.37</v>
      </c>
      <c r="F32" s="13">
        <f t="shared" si="0"/>
        <v>2.1617778631592151</v>
      </c>
      <c r="G32" s="17">
        <v>234082268.22999999</v>
      </c>
      <c r="H32" s="15">
        <f t="shared" si="1"/>
        <v>0.64799689402573901</v>
      </c>
      <c r="I32" s="15">
        <f t="shared" si="2"/>
        <v>0.29975184086618339</v>
      </c>
      <c r="J32" s="17">
        <v>230272195.08000001</v>
      </c>
      <c r="K32" s="17">
        <v>225106320.00999999</v>
      </c>
    </row>
    <row r="33" spans="1:11" x14ac:dyDescent="0.25">
      <c r="A33" s="4" t="s">
        <v>60</v>
      </c>
      <c r="B33" s="1" t="s">
        <v>15</v>
      </c>
      <c r="C33" s="11" t="s">
        <v>8</v>
      </c>
      <c r="D33" s="21">
        <v>34751832.759999998</v>
      </c>
      <c r="E33" s="17">
        <v>15042074.699999999</v>
      </c>
      <c r="F33" s="13">
        <f t="shared" si="0"/>
        <v>0.43284263031196746</v>
      </c>
      <c r="G33" s="17">
        <v>14435750</v>
      </c>
      <c r="H33" s="15">
        <f t="shared" si="1"/>
        <v>0.41539535769796337</v>
      </c>
      <c r="I33" s="15">
        <f t="shared" si="2"/>
        <v>0.95969141809939296</v>
      </c>
      <c r="J33" s="17">
        <v>14535750</v>
      </c>
      <c r="K33" s="17">
        <v>14535750</v>
      </c>
    </row>
    <row r="34" spans="1:11" x14ac:dyDescent="0.25">
      <c r="A34" s="4" t="s">
        <v>41</v>
      </c>
      <c r="B34" s="1" t="s">
        <v>15</v>
      </c>
      <c r="C34" s="1" t="s">
        <v>15</v>
      </c>
      <c r="D34" s="21">
        <v>1208594</v>
      </c>
      <c r="E34" s="17">
        <v>1150186</v>
      </c>
      <c r="F34" s="13">
        <f t="shared" si="0"/>
        <v>0.95167277017757823</v>
      </c>
      <c r="G34" s="17">
        <v>1457500</v>
      </c>
      <c r="H34" s="15">
        <f t="shared" si="1"/>
        <v>1.2059467447298267</v>
      </c>
      <c r="I34" s="15">
        <f t="shared" si="2"/>
        <v>1.2671863507293604</v>
      </c>
      <c r="J34" s="17">
        <v>1457500</v>
      </c>
      <c r="K34" s="17">
        <v>1457500</v>
      </c>
    </row>
    <row r="35" spans="1:11" x14ac:dyDescent="0.25">
      <c r="A35" s="4" t="s">
        <v>42</v>
      </c>
      <c r="B35" s="1" t="s">
        <v>15</v>
      </c>
      <c r="C35" s="1" t="s">
        <v>24</v>
      </c>
      <c r="D35" s="21">
        <v>13945556.140000001</v>
      </c>
      <c r="E35" s="17">
        <v>19203890.120000001</v>
      </c>
      <c r="F35" s="13">
        <f t="shared" si="0"/>
        <v>1.3770616192865579</v>
      </c>
      <c r="G35" s="17">
        <v>14575755</v>
      </c>
      <c r="H35" s="15">
        <f t="shared" si="1"/>
        <v>1.045189941058887</v>
      </c>
      <c r="I35" s="15">
        <f t="shared" si="2"/>
        <v>0.75900012491844016</v>
      </c>
      <c r="J35" s="17">
        <v>12779485</v>
      </c>
      <c r="K35" s="17">
        <v>12779485</v>
      </c>
    </row>
    <row r="36" spans="1:11" x14ac:dyDescent="0.25">
      <c r="A36" s="2" t="s">
        <v>43</v>
      </c>
      <c r="B36" s="3" t="s">
        <v>32</v>
      </c>
      <c r="C36" s="18" t="s">
        <v>62</v>
      </c>
      <c r="D36" s="16">
        <f t="shared" ref="D36:E36" si="22">SUM(D37:D38)</f>
        <v>71012422.560000002</v>
      </c>
      <c r="E36" s="16">
        <f t="shared" si="22"/>
        <v>57229398.530000001</v>
      </c>
      <c r="F36" s="12">
        <f t="shared" si="0"/>
        <v>0.80590686061506478</v>
      </c>
      <c r="G36" s="16">
        <f>SUM(G37:G38)</f>
        <v>53605715</v>
      </c>
      <c r="H36" s="14">
        <f t="shared" si="1"/>
        <v>0.75487799271609579</v>
      </c>
      <c r="I36" s="14">
        <f t="shared" si="2"/>
        <v>0.93668143256650782</v>
      </c>
      <c r="J36" s="16">
        <f t="shared" ref="J36:K36" si="23">SUM(J37:J38)</f>
        <v>73217215</v>
      </c>
      <c r="K36" s="16">
        <f t="shared" si="23"/>
        <v>73187215</v>
      </c>
    </row>
    <row r="37" spans="1:11" x14ac:dyDescent="0.25">
      <c r="A37" s="4" t="s">
        <v>44</v>
      </c>
      <c r="B37" s="1" t="s">
        <v>32</v>
      </c>
      <c r="C37" s="1" t="s">
        <v>4</v>
      </c>
      <c r="D37" s="21">
        <v>61560827.859999999</v>
      </c>
      <c r="E37" s="17">
        <v>47053390.960000001</v>
      </c>
      <c r="F37" s="13">
        <f t="shared" si="0"/>
        <v>0.76433980171624027</v>
      </c>
      <c r="G37" s="17">
        <v>43196000</v>
      </c>
      <c r="H37" s="15">
        <f t="shared" ref="H37" si="24">IFERROR(G37/D37,"-")</f>
        <v>0.70167997250191627</v>
      </c>
      <c r="I37" s="15">
        <f t="shared" ref="I37" si="25">IFERROR(G37/E37,"=")</f>
        <v>0.91802097826957552</v>
      </c>
      <c r="J37" s="17">
        <v>62864000</v>
      </c>
      <c r="K37" s="17">
        <v>62864000</v>
      </c>
    </row>
    <row r="38" spans="1:11" x14ac:dyDescent="0.25">
      <c r="A38" s="4" t="s">
        <v>45</v>
      </c>
      <c r="B38" s="1" t="s">
        <v>32</v>
      </c>
      <c r="C38" s="1" t="s">
        <v>10</v>
      </c>
      <c r="D38" s="21">
        <v>9451594.6999999993</v>
      </c>
      <c r="E38" s="17">
        <v>10176007.57</v>
      </c>
      <c r="F38" s="13">
        <f t="shared" si="0"/>
        <v>1.0766445126979474</v>
      </c>
      <c r="G38" s="17">
        <v>10409715</v>
      </c>
      <c r="H38" s="15">
        <f t="shared" si="1"/>
        <v>1.1013712849959596</v>
      </c>
      <c r="I38" s="15">
        <f t="shared" si="2"/>
        <v>1.0229665149512068</v>
      </c>
      <c r="J38" s="17">
        <v>10353215</v>
      </c>
      <c r="K38" s="17">
        <v>10323215</v>
      </c>
    </row>
    <row r="39" spans="1:11" x14ac:dyDescent="0.25">
      <c r="A39" s="2" t="s">
        <v>46</v>
      </c>
      <c r="B39" s="3" t="s">
        <v>25</v>
      </c>
      <c r="C39" s="18" t="s">
        <v>62</v>
      </c>
      <c r="D39" s="16">
        <f t="shared" ref="D39:E39" si="26">SUM(D40:D43)</f>
        <v>45347237.5</v>
      </c>
      <c r="E39" s="16">
        <f t="shared" si="26"/>
        <v>79519307.099999994</v>
      </c>
      <c r="F39" s="12">
        <f t="shared" si="0"/>
        <v>1.7535645274974025</v>
      </c>
      <c r="G39" s="16">
        <f>SUM(G40:G43)</f>
        <v>59378466.340000004</v>
      </c>
      <c r="H39" s="14">
        <f t="shared" si="1"/>
        <v>1.3094174995775654</v>
      </c>
      <c r="I39" s="14">
        <f t="shared" si="2"/>
        <v>0.74671760237206608</v>
      </c>
      <c r="J39" s="16">
        <f t="shared" ref="J39:K39" si="27">SUM(J40:J43)</f>
        <v>59761466.340000004</v>
      </c>
      <c r="K39" s="16">
        <f t="shared" si="27"/>
        <v>60159666.340000004</v>
      </c>
    </row>
    <row r="40" spans="1:11" x14ac:dyDescent="0.25">
      <c r="A40" s="4" t="s">
        <v>47</v>
      </c>
      <c r="B40" s="1" t="s">
        <v>25</v>
      </c>
      <c r="C40" s="1" t="s">
        <v>4</v>
      </c>
      <c r="D40" s="21">
        <v>2574326.35</v>
      </c>
      <c r="E40" s="17">
        <v>2406751</v>
      </c>
      <c r="F40" s="13">
        <f t="shared" si="0"/>
        <v>0.93490516460743212</v>
      </c>
      <c r="G40" s="17">
        <v>2988031</v>
      </c>
      <c r="H40" s="15">
        <f t="shared" si="1"/>
        <v>1.1607040420496804</v>
      </c>
      <c r="I40" s="15">
        <f t="shared" si="2"/>
        <v>1.2415206226153017</v>
      </c>
      <c r="J40" s="17">
        <v>2988031</v>
      </c>
      <c r="K40" s="17">
        <v>2988031</v>
      </c>
    </row>
    <row r="41" spans="1:11" x14ac:dyDescent="0.25">
      <c r="A41" s="4" t="s">
        <v>48</v>
      </c>
      <c r="B41" s="1" t="s">
        <v>25</v>
      </c>
      <c r="C41" s="1" t="s">
        <v>8</v>
      </c>
      <c r="D41" s="21">
        <v>75300</v>
      </c>
      <c r="E41" s="17">
        <v>0</v>
      </c>
      <c r="F41" s="13">
        <f t="shared" si="0"/>
        <v>0</v>
      </c>
      <c r="G41" s="17"/>
      <c r="H41" s="15">
        <f t="shared" si="1"/>
        <v>0</v>
      </c>
      <c r="I41" s="15" t="str">
        <f t="shared" si="2"/>
        <v>=</v>
      </c>
      <c r="J41" s="17"/>
      <c r="K41" s="17"/>
    </row>
    <row r="42" spans="1:11" x14ac:dyDescent="0.25">
      <c r="A42" s="4" t="s">
        <v>49</v>
      </c>
      <c r="B42" s="1" t="s">
        <v>25</v>
      </c>
      <c r="C42" s="1" t="s">
        <v>10</v>
      </c>
      <c r="D42" s="21">
        <v>42668611.149999999</v>
      </c>
      <c r="E42" s="17">
        <v>76385556.099999994</v>
      </c>
      <c r="F42" s="13">
        <f t="shared" si="0"/>
        <v>1.7902048846040304</v>
      </c>
      <c r="G42" s="17">
        <v>56326435.340000004</v>
      </c>
      <c r="H42" s="15">
        <f t="shared" si="1"/>
        <v>1.3200906666960968</v>
      </c>
      <c r="I42" s="15">
        <f t="shared" si="2"/>
        <v>0.73739641649345811</v>
      </c>
      <c r="J42" s="17">
        <v>56709435.340000004</v>
      </c>
      <c r="K42" s="17">
        <v>57107635.340000004</v>
      </c>
    </row>
    <row r="43" spans="1:11" x14ac:dyDescent="0.25">
      <c r="A43" s="4" t="s">
        <v>50</v>
      </c>
      <c r="B43" s="1" t="s">
        <v>25</v>
      </c>
      <c r="C43" s="1" t="s">
        <v>14</v>
      </c>
      <c r="D43" s="22">
        <v>29000</v>
      </c>
      <c r="E43" s="17">
        <v>727000</v>
      </c>
      <c r="F43" s="13">
        <f t="shared" si="0"/>
        <v>25.068965517241381</v>
      </c>
      <c r="G43" s="17">
        <v>64000</v>
      </c>
      <c r="H43" s="15">
        <f t="shared" si="1"/>
        <v>2.2068965517241379</v>
      </c>
      <c r="I43" s="15">
        <f t="shared" si="2"/>
        <v>8.8033012379642367E-2</v>
      </c>
      <c r="J43" s="17">
        <v>64000</v>
      </c>
      <c r="K43" s="17">
        <v>64000</v>
      </c>
    </row>
    <row r="44" spans="1:11" x14ac:dyDescent="0.25">
      <c r="A44" s="2" t="s">
        <v>51</v>
      </c>
      <c r="B44" s="3" t="s">
        <v>17</v>
      </c>
      <c r="C44" s="18" t="s">
        <v>62</v>
      </c>
      <c r="D44" s="16">
        <f>SUM(D45:D47)</f>
        <v>207837.5</v>
      </c>
      <c r="E44" s="16">
        <f>SUM(E45:E47)</f>
        <v>11771130.65</v>
      </c>
      <c r="F44" s="12">
        <f t="shared" si="0"/>
        <v>56.636221326757685</v>
      </c>
      <c r="G44" s="16">
        <f>SUM(G45:G47)</f>
        <v>11025907</v>
      </c>
      <c r="H44" s="14">
        <f t="shared" si="1"/>
        <v>53.050614061466291</v>
      </c>
      <c r="I44" s="14">
        <f t="shared" si="2"/>
        <v>0.93669056336572054</v>
      </c>
      <c r="J44" s="16">
        <f>SUM(J45:J47)</f>
        <v>11025907</v>
      </c>
      <c r="K44" s="16">
        <f>SUM(K45:K47)</f>
        <v>11025907</v>
      </c>
    </row>
    <row r="45" spans="1:11" x14ac:dyDescent="0.25">
      <c r="A45" s="4" t="s">
        <v>52</v>
      </c>
      <c r="B45" s="1" t="s">
        <v>17</v>
      </c>
      <c r="C45" s="1" t="s">
        <v>4</v>
      </c>
      <c r="D45" s="21"/>
      <c r="E45" s="17"/>
      <c r="F45" s="13" t="str">
        <f t="shared" si="0"/>
        <v>-</v>
      </c>
      <c r="G45" s="17"/>
      <c r="H45" s="15" t="str">
        <f t="shared" si="1"/>
        <v>-</v>
      </c>
      <c r="I45" s="15" t="str">
        <f t="shared" si="2"/>
        <v>=</v>
      </c>
      <c r="J45" s="17"/>
      <c r="K45" s="17"/>
    </row>
    <row r="46" spans="1:11" x14ac:dyDescent="0.25">
      <c r="A46" s="4" t="s">
        <v>64</v>
      </c>
      <c r="B46" s="1" t="s">
        <v>17</v>
      </c>
      <c r="C46" s="20" t="s">
        <v>6</v>
      </c>
      <c r="D46" s="21"/>
      <c r="E46" s="17">
        <v>11264330.65</v>
      </c>
      <c r="F46" s="13" t="str">
        <f t="shared" si="0"/>
        <v>-</v>
      </c>
      <c r="G46" s="17">
        <v>10505000</v>
      </c>
      <c r="H46" s="15" t="e">
        <f>G57/D57</f>
        <v>#DIV/0!</v>
      </c>
      <c r="I46" s="15">
        <f t="shared" si="2"/>
        <v>0.93258981171686395</v>
      </c>
      <c r="J46" s="17">
        <v>10505000</v>
      </c>
      <c r="K46" s="17">
        <v>10505000</v>
      </c>
    </row>
    <row r="47" spans="1:11" x14ac:dyDescent="0.25">
      <c r="A47" s="4" t="s">
        <v>53</v>
      </c>
      <c r="B47" s="1" t="s">
        <v>17</v>
      </c>
      <c r="C47" s="1" t="s">
        <v>12</v>
      </c>
      <c r="D47" s="22">
        <v>207837.5</v>
      </c>
      <c r="E47" s="17">
        <v>506800</v>
      </c>
      <c r="F47" s="13">
        <f t="shared" ref="F47:F51" si="28">IFERROR(E47/D47,"-")</f>
        <v>2.4384434955193361</v>
      </c>
      <c r="G47" s="17">
        <v>520907</v>
      </c>
      <c r="H47" s="15">
        <f t="shared" ref="H46:H51" si="29">IFERROR(G47/D47,"-")</f>
        <v>2.506318638359295</v>
      </c>
      <c r="I47" s="15">
        <f t="shared" ref="I47:I51" si="30">IFERROR(G47/E47,"=")</f>
        <v>1.0278354380426205</v>
      </c>
      <c r="J47" s="17">
        <v>520907</v>
      </c>
      <c r="K47" s="17">
        <v>520907</v>
      </c>
    </row>
    <row r="48" spans="1:11" ht="31.5" x14ac:dyDescent="0.25">
      <c r="A48" s="2" t="s">
        <v>54</v>
      </c>
      <c r="B48" s="3" t="s">
        <v>27</v>
      </c>
      <c r="C48" s="18" t="s">
        <v>62</v>
      </c>
      <c r="D48" s="16">
        <f t="shared" ref="D48:E48" si="31">SUM(D49:D50)</f>
        <v>6891500</v>
      </c>
      <c r="E48" s="16">
        <f t="shared" si="31"/>
        <v>10666000</v>
      </c>
      <c r="F48" s="12">
        <f t="shared" si="28"/>
        <v>1.5477036929550896</v>
      </c>
      <c r="G48" s="16">
        <f>SUM(G49:G50)</f>
        <v>12368000</v>
      </c>
      <c r="H48" s="14">
        <f t="shared" si="29"/>
        <v>1.7946745991438728</v>
      </c>
      <c r="I48" s="14">
        <f t="shared" si="30"/>
        <v>1.15957247327958</v>
      </c>
      <c r="J48" s="16">
        <f t="shared" ref="J48:K48" si="32">SUM(J49:J50)</f>
        <v>1268000</v>
      </c>
      <c r="K48" s="16">
        <f t="shared" si="32"/>
        <v>1268000</v>
      </c>
    </row>
    <row r="49" spans="1:11" ht="31.5" x14ac:dyDescent="0.25">
      <c r="A49" s="4" t="s">
        <v>55</v>
      </c>
      <c r="B49" s="1" t="s">
        <v>27</v>
      </c>
      <c r="C49" s="1" t="s">
        <v>4</v>
      </c>
      <c r="D49" s="21">
        <v>1141500</v>
      </c>
      <c r="E49" s="17">
        <v>1216000</v>
      </c>
      <c r="F49" s="13">
        <f t="shared" si="28"/>
        <v>1.0652650021901007</v>
      </c>
      <c r="G49" s="17">
        <v>1268000</v>
      </c>
      <c r="H49" s="15">
        <f t="shared" si="29"/>
        <v>1.1108190976784933</v>
      </c>
      <c r="I49" s="15">
        <f t="shared" si="30"/>
        <v>1.0427631578947369</v>
      </c>
      <c r="J49" s="17">
        <v>1268000</v>
      </c>
      <c r="K49" s="17">
        <v>1268000</v>
      </c>
    </row>
    <row r="50" spans="1:11" x14ac:dyDescent="0.25">
      <c r="A50" s="4" t="s">
        <v>56</v>
      </c>
      <c r="B50" s="1" t="s">
        <v>27</v>
      </c>
      <c r="C50" s="1" t="s">
        <v>6</v>
      </c>
      <c r="D50" s="21">
        <v>5750000</v>
      </c>
      <c r="E50" s="17">
        <v>9450000</v>
      </c>
      <c r="F50" s="13">
        <f t="shared" si="28"/>
        <v>1.6434782608695653</v>
      </c>
      <c r="G50" s="17">
        <v>11100000</v>
      </c>
      <c r="H50" s="15">
        <f t="shared" si="29"/>
        <v>1.9304347826086956</v>
      </c>
      <c r="I50" s="15">
        <f t="shared" si="30"/>
        <v>1.1746031746031746</v>
      </c>
      <c r="J50" s="17">
        <v>0</v>
      </c>
      <c r="K50" s="17">
        <v>0</v>
      </c>
    </row>
    <row r="51" spans="1:11" s="8" customFormat="1" ht="34.5" customHeight="1" x14ac:dyDescent="0.25">
      <c r="A51" s="6" t="s">
        <v>57</v>
      </c>
      <c r="B51" s="7"/>
      <c r="C51" s="7"/>
      <c r="D51" s="16">
        <f>SUM(D3+D12+D14+D18+D24+D30+D36+D44+D48+D39)</f>
        <v>713563377.54999995</v>
      </c>
      <c r="E51" s="16">
        <f>SUM(E3+E12+E14+E18+E24+E30+E36+E44+E48+E39)</f>
        <v>1172073046.55</v>
      </c>
      <c r="F51" s="12">
        <f t="shared" si="28"/>
        <v>1.6425633425502864</v>
      </c>
      <c r="G51" s="16">
        <f>SUM(G3+G12+G14+G18+G24+G30+G36+G44+G48+G39+G28)</f>
        <v>584240606.44000006</v>
      </c>
      <c r="H51" s="14">
        <f t="shared" si="29"/>
        <v>0.81876484250911807</v>
      </c>
      <c r="I51" s="14">
        <f t="shared" si="30"/>
        <v>0.49846774325176557</v>
      </c>
      <c r="J51" s="16">
        <f>SUM(J3+J12+J14+J18+J24+J30+J36+J44+J48+J39+J28)</f>
        <v>596357003.94000006</v>
      </c>
      <c r="K51" s="16">
        <f>SUM(K3+K12+K14+K18+K24+K30+K36+K44+K48+K39+K28)</f>
        <v>876278836.44000006</v>
      </c>
    </row>
    <row r="53" spans="1:11" x14ac:dyDescent="0.25">
      <c r="E53" s="19"/>
    </row>
  </sheetData>
  <autoFilter ref="A2:K51"/>
  <mergeCells count="1">
    <mergeCell ref="A1:K1"/>
  </mergeCells>
  <pageMargins left="0.32" right="0.39370078740157483" top="0.27559055118110237" bottom="0.49" header="0.27559055118110237" footer="0.31496062992125984"/>
  <pageSetup paperSize="9" scale="52" fitToHeight="0" orientation="landscape" errors="blank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data</vt:lpstr>
      <vt:lpstr>data!Заголовки_для_печати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Бурштейн</dc:creator>
  <cp:lastModifiedBy>Admin</cp:lastModifiedBy>
  <cp:lastPrinted>2017-10-31T08:07:10Z</cp:lastPrinted>
  <dcterms:created xsi:type="dcterms:W3CDTF">2017-03-14T06:28:47Z</dcterms:created>
  <dcterms:modified xsi:type="dcterms:W3CDTF">2024-12-30T07:59:29Z</dcterms:modified>
</cp:coreProperties>
</file>