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" yWindow="255" windowWidth="16155" windowHeight="11640" tabRatio="761" activeTab="2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1'!$A$10:$X$22</definedName>
    <definedName name="_xlnm._FilterDatabase" localSheetId="1" hidden="1">'Приложение 2'!$A$11:$CD$23</definedName>
    <definedName name="_xlnm.Print_Area" localSheetId="0">'Приложение 1'!$A$1:$S$22</definedName>
    <definedName name="_xlnm.Print_Area" localSheetId="1">'Приложение 2'!$A$1:$AL$23</definedName>
    <definedName name="_xlnm.Print_Area" localSheetId="2">'Приложение 3'!$A$1:$F$76</definedName>
    <definedName name="Перечень" localSheetId="1">#REF!</definedName>
    <definedName name="Перечень" localSheetId="2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I11" i="13"/>
  <c r="J11"/>
  <c r="K11"/>
  <c r="M11"/>
  <c r="N11"/>
  <c r="O11"/>
  <c r="Q11"/>
  <c r="R11"/>
  <c r="E13" i="11" l="1"/>
  <c r="E11"/>
  <c r="E15"/>
  <c r="E10" l="1"/>
  <c r="R22" i="13"/>
  <c r="Q22"/>
  <c r="O22"/>
  <c r="N22"/>
  <c r="M22"/>
  <c r="K22"/>
  <c r="D16" i="11" s="1"/>
  <c r="J22" i="13"/>
  <c r="I22"/>
  <c r="C16" i="11" s="1"/>
  <c r="D11" l="1"/>
  <c r="C11"/>
  <c r="X22" i="10"/>
  <c r="AJ22" s="1"/>
  <c r="H22"/>
  <c r="X21"/>
  <c r="AK21" s="1"/>
  <c r="H21"/>
  <c r="CB18"/>
  <c r="BG18"/>
  <c r="AY18"/>
  <c r="BW18" s="1"/>
  <c r="AN18"/>
  <c r="BL18" s="1"/>
  <c r="C18"/>
  <c r="CB17"/>
  <c r="CA17"/>
  <c r="BZ17"/>
  <c r="BY17"/>
  <c r="BG17"/>
  <c r="AY17"/>
  <c r="BW17" s="1"/>
  <c r="AX17"/>
  <c r="BV17" s="1"/>
  <c r="AW17"/>
  <c r="BU17" s="1"/>
  <c r="AV17"/>
  <c r="BT17" s="1"/>
  <c r="AU17"/>
  <c r="AT17"/>
  <c r="BR17" s="1"/>
  <c r="AS17"/>
  <c r="BQ17" s="1"/>
  <c r="AR17"/>
  <c r="BP17" s="1"/>
  <c r="AQ17"/>
  <c r="BO17" s="1"/>
  <c r="AP17"/>
  <c r="BN17" s="1"/>
  <c r="AO17"/>
  <c r="BM17" s="1"/>
  <c r="AN17"/>
  <c r="BL17" s="1"/>
  <c r="AJ21" l="1"/>
  <c r="AK22"/>
  <c r="AO18"/>
  <c r="BM18" s="1"/>
  <c r="AV18"/>
  <c r="BT18" s="1"/>
  <c r="AW18"/>
  <c r="BU18" s="1"/>
  <c r="AX18"/>
  <c r="BV18" s="1"/>
  <c r="BS17"/>
  <c r="AP18"/>
  <c r="BN18" s="1"/>
  <c r="AQ18"/>
  <c r="BO18" s="1"/>
  <c r="AR18"/>
  <c r="BP18" s="1"/>
  <c r="AS18"/>
  <c r="BQ18" s="1"/>
  <c r="AT18"/>
  <c r="BR18" s="1"/>
  <c r="CC17"/>
  <c r="AU18"/>
  <c r="BS18" s="1"/>
  <c r="CB15"/>
  <c r="BG15"/>
  <c r="C15"/>
  <c r="CB14"/>
  <c r="CA14"/>
  <c r="BZ14"/>
  <c r="BY14"/>
  <c r="BG14"/>
  <c r="AY14"/>
  <c r="BW14" s="1"/>
  <c r="AX14"/>
  <c r="BV14" s="1"/>
  <c r="AW14"/>
  <c r="BU14" s="1"/>
  <c r="AV14"/>
  <c r="BT14" s="1"/>
  <c r="AU14"/>
  <c r="AT14"/>
  <c r="BR14" s="1"/>
  <c r="AS14"/>
  <c r="BQ14" s="1"/>
  <c r="AR14"/>
  <c r="BP14" s="1"/>
  <c r="AQ14"/>
  <c r="BO14" s="1"/>
  <c r="AP14"/>
  <c r="BN14" s="1"/>
  <c r="AO14"/>
  <c r="BM14" s="1"/>
  <c r="AN14"/>
  <c r="BL14" s="1"/>
  <c r="CC14" l="1"/>
  <c r="AO15"/>
  <c r="BM15" s="1"/>
  <c r="AP15"/>
  <c r="BN15" s="1"/>
  <c r="AQ15"/>
  <c r="BO15" s="1"/>
  <c r="AR15"/>
  <c r="BP15" s="1"/>
  <c r="AS15"/>
  <c r="BQ15" s="1"/>
  <c r="AT15"/>
  <c r="BR15" s="1"/>
  <c r="AV15"/>
  <c r="BT15" s="1"/>
  <c r="AX15"/>
  <c r="BV15" s="1"/>
  <c r="BS14"/>
  <c r="AW15"/>
  <c r="BU15" s="1"/>
  <c r="AY15"/>
  <c r="BW15" s="1"/>
  <c r="AU15" l="1"/>
  <c r="BS15" s="1"/>
  <c r="BZ18"/>
  <c r="AN15"/>
  <c r="BL15" s="1"/>
  <c r="CA15" l="1"/>
  <c r="CC15" s="1"/>
  <c r="CA18"/>
  <c r="CC18" s="1"/>
  <c r="BY18"/>
  <c r="BZ15"/>
  <c r="BY15"/>
  <c r="X23" l="1"/>
  <c r="X12" s="1"/>
  <c r="G21"/>
  <c r="L20" i="13" s="1"/>
  <c r="G22" i="10"/>
  <c r="L21" i="13" s="1"/>
  <c r="P21" s="1"/>
  <c r="L22" l="1"/>
  <c r="L11" s="1"/>
  <c r="P20"/>
  <c r="P22" s="1"/>
  <c r="P11" s="1"/>
  <c r="G23" i="10"/>
  <c r="G12" s="1"/>
  <c r="F16" i="11" l="1"/>
  <c r="CB23" i="10"/>
  <c r="BK23"/>
  <c r="BG23"/>
  <c r="AL23"/>
  <c r="AL12" s="1"/>
  <c r="AK23"/>
  <c r="AK12" s="1"/>
  <c r="AJ23"/>
  <c r="AJ12" s="1"/>
  <c r="AI23"/>
  <c r="AH23"/>
  <c r="AH12" s="1"/>
  <c r="AG23"/>
  <c r="AG12" s="1"/>
  <c r="AF23"/>
  <c r="AF12" s="1"/>
  <c r="AE23"/>
  <c r="AE12" s="1"/>
  <c r="AD23"/>
  <c r="AD12" s="1"/>
  <c r="AC23"/>
  <c r="AC12" s="1"/>
  <c r="AB23"/>
  <c r="AB12" s="1"/>
  <c r="AA23"/>
  <c r="AA12" s="1"/>
  <c r="Z23"/>
  <c r="Z12" s="1"/>
  <c r="Y23"/>
  <c r="Y12" s="1"/>
  <c r="W23"/>
  <c r="W12" s="1"/>
  <c r="U23"/>
  <c r="U12" s="1"/>
  <c r="T23"/>
  <c r="T12" s="1"/>
  <c r="S23"/>
  <c r="S12" s="1"/>
  <c r="R23"/>
  <c r="R12" s="1"/>
  <c r="Q23"/>
  <c r="Q12" s="1"/>
  <c r="P23"/>
  <c r="P12" s="1"/>
  <c r="O23"/>
  <c r="O12" s="1"/>
  <c r="N23"/>
  <c r="N12" s="1"/>
  <c r="M23"/>
  <c r="M12" s="1"/>
  <c r="L23"/>
  <c r="L12" s="1"/>
  <c r="K23"/>
  <c r="K12" s="1"/>
  <c r="J23"/>
  <c r="J12" s="1"/>
  <c r="I23"/>
  <c r="C23"/>
  <c r="CB21"/>
  <c r="BK21"/>
  <c r="BG21"/>
  <c r="AY21"/>
  <c r="BW21" s="1"/>
  <c r="AX21"/>
  <c r="BV21" s="1"/>
  <c r="AW21"/>
  <c r="BU21" s="1"/>
  <c r="AV21"/>
  <c r="BT21" s="1"/>
  <c r="AU21"/>
  <c r="AT21"/>
  <c r="BR21" s="1"/>
  <c r="AS21"/>
  <c r="BQ21" s="1"/>
  <c r="AR21"/>
  <c r="BP21" s="1"/>
  <c r="AQ21"/>
  <c r="BO21" s="1"/>
  <c r="AP21"/>
  <c r="BN21" s="1"/>
  <c r="AO21"/>
  <c r="BM21" s="1"/>
  <c r="AN21"/>
  <c r="BL21" s="1"/>
  <c r="CB20"/>
  <c r="CA20"/>
  <c r="BZ20"/>
  <c r="BY20"/>
  <c r="BK20"/>
  <c r="BG20"/>
  <c r="AY20"/>
  <c r="BW20" s="1"/>
  <c r="AX20"/>
  <c r="BV20" s="1"/>
  <c r="AW20"/>
  <c r="BU20" s="1"/>
  <c r="AV20"/>
  <c r="BT20" s="1"/>
  <c r="AU20"/>
  <c r="AT20"/>
  <c r="BR20" s="1"/>
  <c r="AS20"/>
  <c r="BQ20" s="1"/>
  <c r="AR20"/>
  <c r="BP20" s="1"/>
  <c r="AQ20"/>
  <c r="BO20" s="1"/>
  <c r="AP20"/>
  <c r="BN20" s="1"/>
  <c r="AO20"/>
  <c r="BM20" s="1"/>
  <c r="AN20"/>
  <c r="BL20" s="1"/>
  <c r="CB19"/>
  <c r="CA19"/>
  <c r="BZ19"/>
  <c r="BY19"/>
  <c r="BK19"/>
  <c r="BG19"/>
  <c r="AY19"/>
  <c r="AX19"/>
  <c r="BV19" s="1"/>
  <c r="AW19"/>
  <c r="BU19" s="1"/>
  <c r="AV19"/>
  <c r="BT19" s="1"/>
  <c r="AU19"/>
  <c r="AT19"/>
  <c r="BR19" s="1"/>
  <c r="AS19"/>
  <c r="BQ19" s="1"/>
  <c r="AR19"/>
  <c r="BP19" s="1"/>
  <c r="AQ19"/>
  <c r="BO19" s="1"/>
  <c r="AP19"/>
  <c r="BN19" s="1"/>
  <c r="AO19"/>
  <c r="BM19" s="1"/>
  <c r="AN19"/>
  <c r="BL19" s="1"/>
  <c r="AN23" l="1"/>
  <c r="BL23" s="1"/>
  <c r="I12"/>
  <c r="AY23"/>
  <c r="AI12"/>
  <c r="BW19"/>
  <c r="CC20"/>
  <c r="AP23"/>
  <c r="BN23" s="1"/>
  <c r="AR23"/>
  <c r="BP23" s="1"/>
  <c r="AT23"/>
  <c r="BR23" s="1"/>
  <c r="AV23"/>
  <c r="BT23" s="1"/>
  <c r="AX23"/>
  <c r="BV23" s="1"/>
  <c r="BW23"/>
  <c r="BS19"/>
  <c r="H23"/>
  <c r="H12" s="1"/>
  <c r="CC19"/>
  <c r="BS20"/>
  <c r="BS21"/>
  <c r="AO23"/>
  <c r="BM23" s="1"/>
  <c r="AQ23"/>
  <c r="BO23" s="1"/>
  <c r="AS23"/>
  <c r="BQ23" s="1"/>
  <c r="AU23"/>
  <c r="BS23" s="1"/>
  <c r="AW23"/>
  <c r="BU23" s="1"/>
  <c r="BZ21"/>
  <c r="CA23"/>
  <c r="CC23" s="1"/>
  <c r="BY23"/>
  <c r="BZ23"/>
  <c r="BY21"/>
  <c r="CA21"/>
  <c r="CD21" l="1"/>
  <c r="CC21"/>
  <c r="AN16" l="1"/>
  <c r="BK16" l="1"/>
  <c r="BL16" l="1"/>
  <c r="AO16"/>
  <c r="BM16" s="1"/>
  <c r="AP16"/>
  <c r="BN16" s="1"/>
  <c r="AQ16"/>
  <c r="BO16" s="1"/>
  <c r="AR16"/>
  <c r="BP16" s="1"/>
  <c r="AS16"/>
  <c r="BQ16" s="1"/>
  <c r="AT16"/>
  <c r="BR16" s="1"/>
  <c r="AU16"/>
  <c r="AV16"/>
  <c r="BT16" s="1"/>
  <c r="AW16"/>
  <c r="BU16" s="1"/>
  <c r="AX16"/>
  <c r="BV16" s="1"/>
  <c r="AY16"/>
  <c r="BW16" s="1"/>
  <c r="CB16" l="1"/>
  <c r="BG16" l="1"/>
  <c r="BS16" s="1"/>
  <c r="C12" l="1"/>
  <c r="CA16" l="1"/>
  <c r="CC16" l="1"/>
  <c r="BZ16" l="1"/>
  <c r="BY16"/>
  <c r="F11" i="11" l="1"/>
  <c r="C13" l="1"/>
  <c r="D13"/>
  <c r="F13"/>
  <c r="C15" l="1"/>
  <c r="C10" s="1"/>
  <c r="D15"/>
  <c r="D10" s="1"/>
  <c r="F15" l="1"/>
  <c r="F10" s="1"/>
</calcChain>
</file>

<file path=xl/sharedStrings.xml><?xml version="1.0" encoding="utf-8"?>
<sst xmlns="http://schemas.openxmlformats.org/spreadsheetml/2006/main" count="257" uniqueCount="111">
  <si>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</si>
  <si>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</si>
  <si>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</si>
  <si>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</si>
  <si>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</si>
  <si>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</si>
  <si>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</si>
  <si>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</si>
  <si>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</si>
  <si>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</si>
  <si>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</si>
  <si>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</si>
  <si>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</si>
  <si>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</si>
  <si>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</si>
  <si>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</si>
  <si>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</si>
  <si>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</si>
  <si>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</si>
  <si>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</si>
  <si>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</si>
  <si>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</si>
  <si>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</si>
  <si>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</si>
  <si>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</si>
  <si>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</si>
  <si>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</si>
  <si>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</si>
  <si>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</si>
  <si>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</si>
  <si>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</si>
  <si>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</si>
  <si>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</si>
  <si>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</si>
  <si>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СК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</si>
  <si>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</si>
  <si>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</si>
  <si>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</si>
  <si>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</si>
  <si>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</si>
  <si>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</si>
  <si>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</si>
  <si>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</si>
  <si>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</si>
  <si>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</si>
  <si>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</si>
  <si>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</si>
  <si>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</si>
  <si>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</si>
  <si>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</si>
  <si>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</si>
  <si>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</si>
  <si>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</si>
  <si>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</si>
  <si>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</si>
  <si>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</si>
  <si>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</si>
  <si>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</si>
  <si>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</si>
  <si>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</si>
  <si>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</si>
  <si>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</si>
  <si>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</si>
  <si>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</si>
  <si>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</si>
  <si>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</si>
  <si>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</si>
  <si>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</si>
  <si>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</si>
  <si>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</si>
  <si>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</si>
  <si>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</si>
  <si>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</si>
  <si>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Сравнение предельной и удельной стоимостей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</si>
  <si>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</si>
  <si>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</si>
  <si>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</si>
  <si>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</si>
  <si>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</si>
  <si>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</si>
  <si>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</si>
  <si>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</si>
  <si>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</si>
  <si>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</si>
  <si>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</si>
  <si>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</si>
  <si>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</si>
  <si>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</si>
  <si>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2020 год</t>
  </si>
  <si>
    <t>2021 год</t>
  </si>
  <si>
    <t>2022 год</t>
  </si>
  <si>
    <t>12.2022</t>
  </si>
  <si>
    <t>п. Лесное, ул. Школьная, д. 1</t>
  </si>
  <si>
    <t>п. Лесное, ул. Школьная, д. 4</t>
  </si>
  <si>
    <t>Тип кровли (ПК - ПК; СК - СК)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</si>
  <si>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2020-2022 годов)</t>
  </si>
  <si>
    <t>2020 г.</t>
  </si>
  <si>
    <t>2021 г.</t>
  </si>
  <si>
    <t>2022 г.</t>
  </si>
  <si>
    <t>Перечень многоквартирных домов Брянской области, включенных в краткосрочный план (этап 2020-2022 годов)</t>
  </si>
  <si>
    <t xml:space="preserve">Перечень многоквартирных домов Брянской области, включенных в краткосрочный план (этап 2020-2022 годов), с указанием видов и стоимости услуг и (или) работ по капитальному ремонту </t>
  </si>
  <si>
    <t>Муниципальное образование "Кулажское сельское поселение Суражского района Брянской области"</t>
  </si>
  <si>
    <t>Итого по Кулажскому сельскому поселению Суражского района Брянской области (2020-2022 гг.)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</si>
  <si>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"Кулажское сельское поселение Суражского района Брянской области"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</si>
  <si>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"Кулажское сельское поселение Суражского района Брянской области"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</si>
  <si>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"Кулажское сельское поселение Суражского района Брянской области"</t>
  </si>
  <si>
    <t>Итого по муниципальному образованию "Кулажское сельское поселение Суражского района Брянской области"</t>
  </si>
  <si>
    <t>Итого по муниципальному образованию"Кулажское сельское поселение Суражского района Брянской области"</t>
  </si>
  <si>
    <t>Приложение 1                                                                                                к постановлению Кулажской сельской администрации Суражского района                                                                                         от 14.03.2019 г. №21</t>
  </si>
  <si>
    <t xml:space="preserve">Приложение 2                                                                                               к постановлению Кулажской сельской администрации Суражского района                                                                                         от 14.03.2019 г. №21                   </t>
  </si>
  <si>
    <t xml:space="preserve">Приложение 3                                                                                           к постановлению Кулажской сельской администрации Суражского района                                                                                         от 14.03.2019 г. №21       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</si>
</sst>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60">
    <font>
      <sz val="10"/>
      <name val="Times New Roman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2"/>
      <color theme="0" tint="-4.9989318521683403E-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indexed="8"/>
      <name val="Arial Narrow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6">
    <xf numFmtId="0" fontId="0" fillId="0" borderId="0" applyNumberFormat="0" applyBorder="0" applyProtection="0">
      <alignment horizontal="left" vertical="center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Protection="0">
      <alignment horizontal="left" vertical="center" wrapText="1"/>
    </xf>
    <xf numFmtId="0" fontId="2" fillId="9" borderId="0" applyNumberFormat="0" applyBorder="0" applyProtection="0">
      <alignment horizontal="left" vertical="center" wrapText="1"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3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Protection="0">
      <alignment horizontal="left" vertical="center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Protection="0">
      <alignment horizontal="left" vertical="center" wrapText="1"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Protection="0">
      <alignment horizontal="left" vertical="center" wrapText="1"/>
    </xf>
    <xf numFmtId="0" fontId="2" fillId="22" borderId="0" applyNumberFormat="0" applyBorder="0" applyProtection="0">
      <alignment horizontal="left" vertical="center" wrapText="1"/>
    </xf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Protection="0">
      <alignment horizontal="left" vertical="center" wrapText="1"/>
    </xf>
    <xf numFmtId="0" fontId="2" fillId="17" borderId="0" applyNumberFormat="0" applyBorder="0" applyProtection="0">
      <alignment horizontal="left" vertical="center" wrapText="1"/>
    </xf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Protection="0">
      <alignment horizontal="left" vertical="center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Protection="0">
      <alignment horizontal="left" vertical="center" wrapText="1"/>
    </xf>
    <xf numFmtId="0" fontId="2" fillId="6" borderId="0" applyNumberFormat="0" applyBorder="0" applyProtection="0">
      <alignment horizontal="left" vertical="center" wrapText="1"/>
    </xf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25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8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30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" fillId="27" borderId="0" applyNumberFormat="0" applyBorder="0" applyProtection="0">
      <alignment horizontal="left" vertical="center" wrapText="1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33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" fillId="0" borderId="0"/>
    <xf numFmtId="0" fontId="28" fillId="0" borderId="0"/>
    <xf numFmtId="0" fontId="3" fillId="3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" fillId="2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" fillId="3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3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" fillId="3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" fillId="2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3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31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" fillId="2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" fillId="4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" fillId="4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4" fillId="15" borderId="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4" fillId="6" borderId="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32" fillId="72" borderId="21" applyNumberFormat="0" applyAlignment="0" applyProtection="0"/>
    <xf numFmtId="0" fontId="5" fillId="42" borderId="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5" fillId="43" borderId="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5" fillId="42" borderId="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33" fillId="73" borderId="22" applyNumberFormat="0" applyAlignment="0" applyProtection="0"/>
    <xf numFmtId="0" fontId="6" fillId="42" borderId="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6" fillId="43" borderId="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6" fillId="42" borderId="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34" fillId="73" borderId="21" applyNumberFormat="0" applyAlignment="0" applyProtection="0"/>
    <xf numFmtId="0" fontId="7" fillId="0" borderId="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7" fillId="0" borderId="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8" fillId="0" borderId="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8" fillId="0" borderId="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9" fillId="0" borderId="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9" fillId="0" borderId="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10" fillId="0" borderId="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11" fillId="44" borderId="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11" fillId="45" borderId="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39" fillId="74" borderId="27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13" fillId="22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2" fillId="0" borderId="0"/>
    <xf numFmtId="0" fontId="2" fillId="0" borderId="0"/>
    <xf numFmtId="0" fontId="14" fillId="0" borderId="0"/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0" fillId="0" borderId="0" applyNumberFormat="0" applyBorder="0" applyProtection="0">
      <alignment horizontal="left" vertical="center" wrapText="1"/>
    </xf>
    <xf numFmtId="0" fontId="20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14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1" fillId="0" borderId="0"/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1" fillId="0" borderId="0"/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9" fillId="0" borderId="0" applyNumberFormat="0" applyBorder="0" applyProtection="0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Border="0" applyProtection="0">
      <alignment horizontal="left" vertical="center" wrapText="1"/>
    </xf>
    <xf numFmtId="0" fontId="2" fillId="0" borderId="0"/>
    <xf numFmtId="0" fontId="2" fillId="0" borderId="0"/>
    <xf numFmtId="0" fontId="26" fillId="0" borderId="0">
      <alignment horizontal="left"/>
    </xf>
    <xf numFmtId="0" fontId="15" fillId="5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15" fillId="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47" borderId="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2" fillId="47" borderId="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2" fillId="47" borderId="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0" fontId="30" fillId="77" borderId="2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Protection="0">
      <alignment horizontal="left" vertical="center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ill="0" applyBorder="0" applyProtection="0">
      <alignment horizontal="left" vertical="center" wrapText="1"/>
    </xf>
    <xf numFmtId="0" fontId="17" fillId="0" borderId="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7" fillId="0" borderId="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25" fillId="0" borderId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19" fillId="1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43" fontId="47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>
      <alignment horizontal="right" vertical="top" wrapText="1"/>
    </xf>
    <xf numFmtId="0" fontId="1" fillId="0" borderId="0"/>
  </cellStyleXfs>
  <cellXfs count="187">
    <xf numFmtId="0" fontId="0" fillId="0" borderId="0" xfId="0">
      <alignment horizontal="left" vertical="center" wrapText="1"/>
    </xf>
    <xf numFmtId="0" fontId="20" fillId="79" borderId="0" xfId="0" applyNumberFormat="1" applyFont="1" applyFill="1">
      <alignment horizontal="left" vertical="center" wrapText="1"/>
    </xf>
    <xf numFmtId="0" fontId="53" fillId="80" borderId="10" xfId="0" applyFont="1" applyFill="1" applyBorder="1" applyAlignment="1">
      <alignment horizontal="center" vertical="center"/>
    </xf>
    <xf numFmtId="0" fontId="53" fillId="80" borderId="10" xfId="0" applyFont="1" applyFill="1" applyBorder="1" applyAlignment="1">
      <alignment horizontal="left" vertical="center" wrapText="1"/>
    </xf>
    <xf numFmtId="0" fontId="50" fillId="79" borderId="0" xfId="0" applyFont="1" applyFill="1">
      <alignment horizontal="left" vertical="center" wrapText="1"/>
    </xf>
    <xf numFmtId="4" fontId="50" fillId="79" borderId="0" xfId="0" applyNumberFormat="1" applyFont="1" applyFill="1" applyAlignment="1">
      <alignment vertical="center" wrapText="1"/>
    </xf>
    <xf numFmtId="0" fontId="50" fillId="79" borderId="0" xfId="0" applyFont="1" applyFill="1" applyAlignment="1">
      <alignment vertical="center" wrapText="1"/>
    </xf>
    <xf numFmtId="0" fontId="50" fillId="79" borderId="0" xfId="0" applyFont="1" applyFill="1" applyAlignment="1">
      <alignment horizontal="center" vertical="center" wrapText="1"/>
    </xf>
    <xf numFmtId="4" fontId="52" fillId="79" borderId="0" xfId="2135" applyNumberFormat="1" applyFont="1" applyFill="1" applyBorder="1" applyAlignment="1">
      <alignment horizontal="center" vertical="center"/>
    </xf>
    <xf numFmtId="4" fontId="50" fillId="79" borderId="0" xfId="0" applyNumberFormat="1" applyFont="1" applyFill="1" applyAlignment="1">
      <alignment horizontal="center" vertical="center" wrapText="1"/>
    </xf>
    <xf numFmtId="0" fontId="50" fillId="79" borderId="0" xfId="0" applyNumberFormat="1" applyFont="1" applyFill="1" applyAlignment="1">
      <alignment horizontal="center" vertical="center" wrapText="1"/>
    </xf>
    <xf numFmtId="165" fontId="50" fillId="79" borderId="0" xfId="0" applyNumberFormat="1" applyFont="1" applyFill="1" applyBorder="1" applyAlignment="1">
      <alignment horizontal="center" vertical="center" wrapText="1"/>
    </xf>
    <xf numFmtId="4" fontId="51" fillId="79" borderId="0" xfId="0" applyNumberFormat="1" applyFont="1" applyFill="1" applyBorder="1" applyAlignment="1">
      <alignment vertical="center" wrapText="1"/>
    </xf>
    <xf numFmtId="4" fontId="51" fillId="79" borderId="0" xfId="0" applyNumberFormat="1" applyFont="1" applyFill="1" applyBorder="1" applyAlignment="1">
      <alignment horizontal="right" vertical="center" wrapText="1"/>
    </xf>
    <xf numFmtId="0" fontId="50" fillId="79" borderId="0" xfId="0" applyFont="1" applyFill="1" applyBorder="1">
      <alignment horizontal="left" vertical="center" wrapText="1"/>
    </xf>
    <xf numFmtId="0" fontId="51" fillId="79" borderId="0" xfId="0" applyFont="1" applyFill="1" applyAlignment="1">
      <alignment horizontal="center" wrapText="1" shrinkToFit="1"/>
    </xf>
    <xf numFmtId="0" fontId="51" fillId="79" borderId="0" xfId="0" applyFont="1" applyFill="1" applyAlignment="1">
      <alignment horizontal="center" vertical="center" wrapText="1" shrinkToFit="1"/>
    </xf>
    <xf numFmtId="0" fontId="51" fillId="79" borderId="0" xfId="0" applyNumberFormat="1" applyFont="1" applyFill="1" applyAlignment="1">
      <alignment horizontal="center" wrapText="1" shrinkToFit="1"/>
    </xf>
    <xf numFmtId="0" fontId="50" fillId="79" borderId="20" xfId="0" applyFont="1" applyFill="1" applyBorder="1">
      <alignment horizontal="left" vertical="center" wrapText="1"/>
    </xf>
    <xf numFmtId="165" fontId="50" fillId="79" borderId="13" xfId="0" applyNumberFormat="1" applyFont="1" applyFill="1" applyBorder="1" applyAlignment="1">
      <alignment horizontal="center" vertical="center" textRotation="90" wrapText="1"/>
    </xf>
    <xf numFmtId="0" fontId="51" fillId="79" borderId="0" xfId="0" applyFont="1" applyFill="1">
      <alignment horizontal="left" vertical="center" wrapText="1"/>
    </xf>
    <xf numFmtId="165" fontId="50" fillId="79" borderId="17" xfId="0" applyNumberFormat="1" applyFont="1" applyFill="1" applyBorder="1" applyAlignment="1">
      <alignment horizontal="center" vertical="center" textRotation="90" wrapText="1"/>
    </xf>
    <xf numFmtId="4" fontId="50" fillId="79" borderId="13" xfId="0" applyNumberFormat="1" applyFont="1" applyFill="1" applyBorder="1" applyAlignment="1">
      <alignment horizontal="center" vertical="center" textRotation="90" wrapText="1"/>
    </xf>
    <xf numFmtId="165" fontId="50" fillId="79" borderId="12" xfId="0" applyNumberFormat="1" applyFont="1" applyFill="1" applyBorder="1" applyAlignment="1">
      <alignment horizontal="center" vertical="center" textRotation="90" wrapText="1"/>
    </xf>
    <xf numFmtId="0" fontId="50" fillId="79" borderId="10" xfId="0" applyFont="1" applyFill="1" applyBorder="1" applyAlignment="1">
      <alignment horizontal="center" vertical="center" wrapText="1"/>
    </xf>
    <xf numFmtId="0" fontId="51" fillId="79" borderId="13" xfId="0" applyFont="1" applyFill="1" applyBorder="1">
      <alignment horizontal="left" vertical="center" wrapText="1"/>
    </xf>
    <xf numFmtId="4" fontId="50" fillId="79" borderId="10" xfId="0" applyNumberFormat="1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2" fillId="79" borderId="10" xfId="0" applyFont="1" applyFill="1" applyBorder="1" applyAlignment="1">
      <alignment horizontal="center" vertical="center"/>
    </xf>
    <xf numFmtId="0" fontId="50" fillId="79" borderId="10" xfId="0" applyFont="1" applyFill="1" applyBorder="1">
      <alignment horizontal="left" vertical="center" wrapText="1"/>
    </xf>
    <xf numFmtId="4" fontId="50" fillId="79" borderId="0" xfId="0" applyNumberFormat="1" applyFont="1" applyFill="1">
      <alignment horizontal="left" vertical="center" wrapText="1"/>
    </xf>
    <xf numFmtId="4" fontId="50" fillId="79" borderId="10" xfId="2403" applyNumberFormat="1" applyFont="1" applyFill="1" applyBorder="1" applyAlignment="1">
      <alignment horizontal="center" vertical="center" wrapText="1"/>
    </xf>
    <xf numFmtId="4" fontId="50" fillId="79" borderId="10" xfId="2403" applyNumberFormat="1" applyFont="1" applyFill="1" applyBorder="1" applyAlignment="1">
      <alignment horizontal="left" vertical="center" wrapText="1"/>
    </xf>
    <xf numFmtId="4" fontId="50" fillId="79" borderId="10" xfId="0" applyNumberFormat="1" applyFont="1" applyFill="1" applyBorder="1">
      <alignment horizontal="left" vertical="center" wrapText="1"/>
    </xf>
    <xf numFmtId="2" fontId="50" fillId="79" borderId="10" xfId="0" applyNumberFormat="1" applyFont="1" applyFill="1" applyBorder="1">
      <alignment horizontal="left" vertical="center" wrapText="1"/>
    </xf>
    <xf numFmtId="43" fontId="50" fillId="79" borderId="10" xfId="2403" applyFont="1" applyFill="1" applyBorder="1" applyAlignment="1">
      <alignment horizontal="left" vertical="center" wrapText="1"/>
    </xf>
    <xf numFmtId="2" fontId="50" fillId="79" borderId="10" xfId="0" applyNumberFormat="1" applyFont="1" applyFill="1" applyBorder="1" applyAlignment="1">
      <alignment horizontal="center" vertical="center" wrapText="1"/>
    </xf>
    <xf numFmtId="49" fontId="58" fillId="79" borderId="10" xfId="0" applyNumberFormat="1" applyFont="1" applyFill="1" applyBorder="1" applyAlignment="1">
      <alignment horizontal="center" vertical="center" wrapText="1"/>
    </xf>
    <xf numFmtId="4" fontId="52" fillId="79" borderId="10" xfId="0" applyNumberFormat="1" applyFont="1" applyFill="1" applyBorder="1" applyAlignment="1">
      <alignment horizontal="center" vertical="center" wrapText="1"/>
    </xf>
    <xf numFmtId="4" fontId="52" fillId="79" borderId="10" xfId="2051" applyNumberFormat="1" applyFont="1" applyFill="1" applyBorder="1" applyAlignment="1">
      <alignment horizontal="center" vertical="center" wrapText="1"/>
    </xf>
    <xf numFmtId="4" fontId="52" fillId="79" borderId="10" xfId="2041" applyNumberFormat="1" applyFont="1" applyFill="1" applyBorder="1" applyAlignment="1">
      <alignment horizontal="center" vertical="center" wrapText="1"/>
    </xf>
    <xf numFmtId="4" fontId="52" fillId="79" borderId="10" xfId="2076" applyNumberFormat="1" applyFont="1" applyFill="1" applyBorder="1" applyAlignment="1">
      <alignment horizontal="center" vertical="center" wrapText="1"/>
    </xf>
    <xf numFmtId="0" fontId="52" fillId="79" borderId="10" xfId="0" applyNumberFormat="1" applyFont="1" applyFill="1" applyBorder="1" applyAlignment="1">
      <alignment horizontal="center" vertical="center" wrapText="1"/>
    </xf>
    <xf numFmtId="4" fontId="52" fillId="79" borderId="10" xfId="0" applyNumberFormat="1" applyFont="1" applyFill="1" applyBorder="1" applyAlignment="1">
      <alignment horizontal="left" vertical="center" wrapText="1"/>
    </xf>
    <xf numFmtId="4" fontId="52" fillId="79" borderId="10" xfId="0" applyNumberFormat="1" applyFont="1" applyFill="1" applyBorder="1" applyAlignment="1">
      <alignment horizontal="center" vertical="center"/>
    </xf>
    <xf numFmtId="0" fontId="52" fillId="79" borderId="11" xfId="0" applyFont="1" applyFill="1" applyBorder="1" applyAlignment="1">
      <alignment horizontal="center" vertical="center" wrapText="1"/>
    </xf>
    <xf numFmtId="0" fontId="52" fillId="79" borderId="10" xfId="0" applyFont="1" applyFill="1" applyBorder="1" applyAlignment="1">
      <alignment horizontal="left" vertical="center" wrapText="1"/>
    </xf>
    <xf numFmtId="4" fontId="52" fillId="79" borderId="10" xfId="2052" applyNumberFormat="1" applyFont="1" applyFill="1" applyBorder="1" applyAlignment="1">
      <alignment horizontal="center" vertical="center" wrapText="1"/>
    </xf>
    <xf numFmtId="164" fontId="50" fillId="79" borderId="0" xfId="0" applyNumberFormat="1" applyFont="1" applyFill="1">
      <alignment horizontal="left" vertical="center" wrapText="1"/>
    </xf>
    <xf numFmtId="4" fontId="51" fillId="79" borderId="0" xfId="0" applyNumberFormat="1" applyFont="1" applyFill="1" applyAlignment="1">
      <alignment horizontal="center" vertical="center" wrapText="1"/>
    </xf>
    <xf numFmtId="0" fontId="51" fillId="79" borderId="0" xfId="0" applyNumberFormat="1" applyFont="1" applyFill="1" applyAlignment="1">
      <alignment horizontal="center" vertical="center" wrapText="1"/>
    </xf>
    <xf numFmtId="0" fontId="51" fillId="79" borderId="0" xfId="0" applyFont="1" applyFill="1" applyAlignment="1">
      <alignment horizontal="center" vertical="center" wrapText="1"/>
    </xf>
    <xf numFmtId="0" fontId="51" fillId="79" borderId="10" xfId="0" applyFont="1" applyFill="1" applyBorder="1">
      <alignment horizontal="left" vertical="center" wrapText="1"/>
    </xf>
    <xf numFmtId="0" fontId="53" fillId="79" borderId="0" xfId="0" applyFont="1" applyFill="1" applyBorder="1">
      <alignment horizontal="left" vertical="center" wrapText="1"/>
    </xf>
    <xf numFmtId="4" fontId="53" fillId="79" borderId="0" xfId="0" applyNumberFormat="1" applyFont="1" applyFill="1" applyBorder="1" applyAlignment="1">
      <alignment vertical="center" wrapText="1"/>
    </xf>
    <xf numFmtId="4" fontId="20" fillId="79" borderId="0" xfId="0" applyNumberFormat="1" applyFont="1" applyFill="1" applyBorder="1" applyAlignment="1">
      <alignment vertical="center" wrapText="1"/>
    </xf>
    <xf numFmtId="0" fontId="53" fillId="79" borderId="0" xfId="0" applyFont="1" applyFill="1" applyBorder="1" applyAlignment="1">
      <alignment horizontal="center" vertical="center" wrapText="1"/>
    </xf>
    <xf numFmtId="0" fontId="20" fillId="79" borderId="0" xfId="0" applyFont="1" applyFill="1" applyBorder="1">
      <alignment horizontal="left" vertical="center" wrapText="1"/>
    </xf>
    <xf numFmtId="0" fontId="20" fillId="79" borderId="0" xfId="0" applyFont="1" applyFill="1" applyBorder="1" applyAlignment="1">
      <alignment vertical="center" wrapText="1"/>
    </xf>
    <xf numFmtId="0" fontId="20" fillId="79" borderId="0" xfId="0" applyFont="1" applyFill="1" applyBorder="1" applyAlignment="1">
      <alignment wrapText="1" shrinkToFit="1"/>
    </xf>
    <xf numFmtId="165" fontId="53" fillId="79" borderId="10" xfId="0" applyNumberFormat="1" applyFont="1" applyFill="1" applyBorder="1" applyAlignment="1">
      <alignment horizontal="center" vertical="center" wrapText="1"/>
    </xf>
    <xf numFmtId="0" fontId="53" fillId="79" borderId="10" xfId="0" applyNumberFormat="1" applyFont="1" applyFill="1" applyBorder="1" applyAlignment="1">
      <alignment horizontal="center" vertical="center" wrapText="1"/>
    </xf>
    <xf numFmtId="0" fontId="53" fillId="79" borderId="10" xfId="0" applyFont="1" applyFill="1" applyBorder="1" applyAlignment="1">
      <alignment horizontal="center" vertical="center" wrapText="1"/>
    </xf>
    <xf numFmtId="3" fontId="53" fillId="79" borderId="14" xfId="0" applyNumberFormat="1" applyFont="1" applyFill="1" applyBorder="1" applyAlignment="1">
      <alignment horizontal="center" vertical="center" wrapText="1"/>
    </xf>
    <xf numFmtId="4" fontId="53" fillId="79" borderId="14" xfId="0" applyNumberFormat="1" applyFont="1" applyFill="1" applyBorder="1" applyAlignment="1">
      <alignment horizontal="center" vertical="center" wrapText="1"/>
    </xf>
    <xf numFmtId="4" fontId="20" fillId="79" borderId="0" xfId="0" applyNumberFormat="1" applyFont="1" applyFill="1" applyBorder="1">
      <alignment horizontal="left" vertical="center" wrapText="1"/>
    </xf>
    <xf numFmtId="4" fontId="53" fillId="80" borderId="10" xfId="0" applyNumberFormat="1" applyFont="1" applyFill="1" applyBorder="1" applyAlignment="1">
      <alignment horizontal="center" vertical="center" wrapText="1"/>
    </xf>
    <xf numFmtId="3" fontId="53" fillId="80" borderId="10" xfId="0" applyNumberFormat="1" applyFont="1" applyFill="1" applyBorder="1" applyAlignment="1">
      <alignment horizontal="center" vertical="center" wrapText="1"/>
    </xf>
    <xf numFmtId="3" fontId="20" fillId="80" borderId="0" xfId="0" applyNumberFormat="1" applyFont="1" applyFill="1" applyBorder="1">
      <alignment horizontal="left" vertical="center" wrapText="1"/>
    </xf>
    <xf numFmtId="0" fontId="20" fillId="80" borderId="0" xfId="0" applyFont="1" applyFill="1" applyBorder="1">
      <alignment horizontal="left" vertical="center" wrapText="1"/>
    </xf>
    <xf numFmtId="0" fontId="53" fillId="80" borderId="10" xfId="0" applyNumberFormat="1" applyFont="1" applyFill="1" applyBorder="1" applyAlignment="1">
      <alignment horizontal="center" vertical="center" wrapText="1"/>
    </xf>
    <xf numFmtId="4" fontId="53" fillId="80" borderId="14" xfId="0" applyNumberFormat="1" applyFont="1" applyFill="1" applyBorder="1" applyAlignment="1">
      <alignment horizontal="center" vertical="center" wrapText="1"/>
    </xf>
    <xf numFmtId="0" fontId="20" fillId="79" borderId="0" xfId="0" applyFont="1" applyFill="1">
      <alignment horizontal="left" vertical="center" wrapText="1"/>
    </xf>
    <xf numFmtId="0" fontId="54" fillId="79" borderId="0" xfId="0" applyFont="1" applyFill="1">
      <alignment horizontal="left" vertical="center" wrapText="1"/>
    </xf>
    <xf numFmtId="0" fontId="54" fillId="79" borderId="0" xfId="0" applyFont="1" applyFill="1" applyAlignment="1">
      <alignment vertical="center" wrapText="1"/>
    </xf>
    <xf numFmtId="49" fontId="54" fillId="79" borderId="0" xfId="0" applyNumberFormat="1" applyFont="1" applyFill="1" applyAlignment="1">
      <alignment horizontal="center" vertical="center" wrapText="1"/>
    </xf>
    <xf numFmtId="0" fontId="54" fillId="79" borderId="0" xfId="0" applyFont="1" applyFill="1" applyAlignment="1">
      <alignment horizontal="center" vertical="center" wrapText="1"/>
    </xf>
    <xf numFmtId="4" fontId="54" fillId="79" borderId="0" xfId="0" applyNumberFormat="1" applyFont="1" applyFill="1" applyBorder="1" applyAlignment="1">
      <alignment horizontal="center" vertical="center" wrapText="1"/>
    </xf>
    <xf numFmtId="4" fontId="55" fillId="79" borderId="0" xfId="0" applyNumberFormat="1" applyFont="1" applyFill="1" applyBorder="1" applyAlignment="1">
      <alignment vertical="center" wrapText="1"/>
    </xf>
    <xf numFmtId="0" fontId="54" fillId="79" borderId="0" xfId="0" applyFont="1" applyFill="1" applyBorder="1">
      <alignment horizontal="left" vertical="center" wrapText="1"/>
    </xf>
    <xf numFmtId="0" fontId="55" fillId="79" borderId="0" xfId="0" applyFont="1" applyFill="1">
      <alignment horizontal="left" vertical="center" wrapText="1"/>
    </xf>
    <xf numFmtId="0" fontId="55" fillId="79" borderId="0" xfId="0" applyFont="1" applyFill="1" applyAlignment="1">
      <alignment horizontal="center" wrapText="1" shrinkToFit="1"/>
    </xf>
    <xf numFmtId="49" fontId="55" fillId="79" borderId="0" xfId="0" applyNumberFormat="1" applyFont="1" applyFill="1" applyAlignment="1">
      <alignment horizontal="center" wrapText="1" shrinkToFit="1"/>
    </xf>
    <xf numFmtId="4" fontId="55" fillId="79" borderId="0" xfId="0" applyNumberFormat="1" applyFont="1" applyFill="1" applyAlignment="1">
      <alignment horizontal="center" wrapText="1" shrinkToFit="1"/>
    </xf>
    <xf numFmtId="4" fontId="54" fillId="79" borderId="10" xfId="0" applyNumberFormat="1" applyFont="1" applyFill="1" applyBorder="1" applyAlignment="1">
      <alignment horizontal="center" vertical="center" textRotation="90" wrapText="1"/>
    </xf>
    <xf numFmtId="4" fontId="54" fillId="79" borderId="10" xfId="0" applyNumberFormat="1" applyFont="1" applyFill="1" applyBorder="1" applyAlignment="1">
      <alignment horizontal="center" vertical="center" wrapText="1"/>
    </xf>
    <xf numFmtId="0" fontId="54" fillId="79" borderId="10" xfId="0" applyNumberFormat="1" applyFont="1" applyFill="1" applyBorder="1" applyAlignment="1">
      <alignment horizontal="center" vertical="center" wrapText="1"/>
    </xf>
    <xf numFmtId="49" fontId="54" fillId="79" borderId="10" xfId="0" applyNumberFormat="1" applyFont="1" applyFill="1" applyBorder="1" applyAlignment="1">
      <alignment horizontal="center" vertical="center" wrapText="1"/>
    </xf>
    <xf numFmtId="1" fontId="54" fillId="79" borderId="10" xfId="0" applyNumberFormat="1" applyFont="1" applyFill="1" applyBorder="1" applyAlignment="1">
      <alignment horizontal="center" vertical="center" wrapText="1"/>
    </xf>
    <xf numFmtId="0" fontId="58" fillId="79" borderId="10" xfId="0" applyFont="1" applyFill="1" applyBorder="1" applyAlignment="1">
      <alignment horizontal="center" vertical="center"/>
    </xf>
    <xf numFmtId="0" fontId="56" fillId="79" borderId="0" xfId="0" applyFont="1" applyFill="1" applyBorder="1" applyAlignment="1">
      <alignment vertical="center" wrapText="1"/>
    </xf>
    <xf numFmtId="0" fontId="58" fillId="79" borderId="10" xfId="0" applyFont="1" applyFill="1" applyBorder="1" applyAlignment="1">
      <alignment horizontal="center" vertical="center" wrapText="1"/>
    </xf>
    <xf numFmtId="4" fontId="58" fillId="79" borderId="10" xfId="0" applyNumberFormat="1" applyFont="1" applyFill="1" applyBorder="1" applyAlignment="1">
      <alignment horizontal="center" vertical="center" wrapText="1"/>
    </xf>
    <xf numFmtId="0" fontId="58" fillId="79" borderId="10" xfId="0" applyNumberFormat="1" applyFont="1" applyFill="1" applyBorder="1" applyAlignment="1">
      <alignment horizontal="center" vertical="center" wrapText="1"/>
    </xf>
    <xf numFmtId="4" fontId="58" fillId="79" borderId="10" xfId="2041" applyNumberFormat="1" applyFont="1" applyFill="1" applyBorder="1" applyAlignment="1">
      <alignment horizontal="center" vertical="center" wrapText="1"/>
    </xf>
    <xf numFmtId="4" fontId="58" fillId="79" borderId="0" xfId="0" applyNumberFormat="1" applyFont="1" applyFill="1" applyBorder="1" applyAlignment="1">
      <alignment horizontal="center" vertical="center" wrapText="1"/>
    </xf>
    <xf numFmtId="49" fontId="58" fillId="79" borderId="0" xfId="0" applyNumberFormat="1" applyFont="1" applyFill="1" applyBorder="1" applyAlignment="1">
      <alignment horizontal="center" vertical="center" wrapText="1"/>
    </xf>
    <xf numFmtId="0" fontId="58" fillId="79" borderId="10" xfId="0" applyFont="1" applyFill="1" applyBorder="1" applyAlignment="1">
      <alignment horizontal="left" vertical="center" wrapText="1"/>
    </xf>
    <xf numFmtId="4" fontId="58" fillId="79" borderId="10" xfId="0" applyNumberFormat="1" applyFont="1" applyFill="1" applyBorder="1" applyAlignment="1">
      <alignment horizontal="center" vertical="center"/>
    </xf>
    <xf numFmtId="0" fontId="56" fillId="79" borderId="11" xfId="0" applyFont="1" applyFill="1" applyBorder="1" applyAlignment="1">
      <alignment horizontal="center" vertical="center" wrapText="1"/>
    </xf>
    <xf numFmtId="0" fontId="56" fillId="79" borderId="15" xfId="0" applyFont="1" applyFill="1" applyBorder="1" applyAlignment="1">
      <alignment horizontal="center" vertical="center" wrapText="1"/>
    </xf>
    <xf numFmtId="0" fontId="56" fillId="79" borderId="14" xfId="0" applyFont="1" applyFill="1" applyBorder="1" applyAlignment="1">
      <alignment horizontal="center" vertical="center" wrapText="1"/>
    </xf>
    <xf numFmtId="0" fontId="49" fillId="79" borderId="10" xfId="0" applyFont="1" applyFill="1" applyBorder="1" applyAlignment="1">
      <alignment horizontal="left" vertical="center" wrapText="1"/>
    </xf>
    <xf numFmtId="0" fontId="56" fillId="79" borderId="10" xfId="0" applyFont="1" applyFill="1" applyBorder="1" applyAlignment="1">
      <alignment horizontal="center" vertical="center" wrapText="1"/>
    </xf>
    <xf numFmtId="0" fontId="54" fillId="79" borderId="10" xfId="0" applyNumberFormat="1" applyFont="1" applyFill="1" applyBorder="1" applyAlignment="1">
      <alignment horizontal="center" vertical="center" textRotation="90" wrapText="1"/>
    </xf>
    <xf numFmtId="4" fontId="54" fillId="79" borderId="10" xfId="0" applyNumberFormat="1" applyFont="1" applyFill="1" applyBorder="1" applyAlignment="1">
      <alignment horizontal="center" vertical="center" wrapText="1"/>
    </xf>
    <xf numFmtId="49" fontId="54" fillId="79" borderId="10" xfId="0" applyNumberFormat="1" applyFont="1" applyFill="1" applyBorder="1" applyAlignment="1">
      <alignment horizontal="center" vertical="center" textRotation="90" wrapText="1"/>
    </xf>
    <xf numFmtId="4" fontId="54" fillId="79" borderId="10" xfId="0" applyNumberFormat="1" applyFont="1" applyFill="1" applyBorder="1" applyAlignment="1">
      <alignment horizontal="center" vertical="center" textRotation="90" wrapText="1"/>
    </xf>
    <xf numFmtId="4" fontId="55" fillId="79" borderId="0" xfId="0" applyNumberFormat="1" applyFont="1" applyFill="1" applyBorder="1" applyAlignment="1">
      <alignment horizontal="right" vertical="center" wrapText="1"/>
    </xf>
    <xf numFmtId="0" fontId="56" fillId="79" borderId="0" xfId="0" applyFont="1" applyFill="1" applyAlignment="1">
      <alignment horizontal="center" vertical="center" wrapText="1"/>
    </xf>
    <xf numFmtId="0" fontId="57" fillId="79" borderId="0" xfId="0" applyFont="1" applyFill="1" applyAlignment="1">
      <alignment horizontal="center" vertical="center" wrapText="1"/>
    </xf>
    <xf numFmtId="0" fontId="54" fillId="79" borderId="10" xfId="0" applyFont="1" applyFill="1" applyBorder="1" applyAlignment="1">
      <alignment horizontal="center" vertical="center" wrapText="1"/>
    </xf>
    <xf numFmtId="0" fontId="54" fillId="79" borderId="10" xfId="0" applyFont="1" applyFill="1" applyBorder="1" applyAlignment="1">
      <alignment horizontal="center" vertical="center" textRotation="90" wrapText="1"/>
    </xf>
    <xf numFmtId="0" fontId="49" fillId="79" borderId="11" xfId="0" applyFont="1" applyFill="1" applyBorder="1" applyAlignment="1">
      <alignment horizontal="center" vertical="center" wrapText="1"/>
    </xf>
    <xf numFmtId="0" fontId="49" fillId="79" borderId="15" xfId="0" applyFont="1" applyFill="1" applyBorder="1" applyAlignment="1">
      <alignment horizontal="center" vertical="center" wrapText="1"/>
    </xf>
    <xf numFmtId="0" fontId="49" fillId="79" borderId="14" xfId="0" applyFont="1" applyFill="1" applyBorder="1" applyAlignment="1">
      <alignment horizontal="center" vertical="center" wrapText="1"/>
    </xf>
    <xf numFmtId="4" fontId="51" fillId="79" borderId="0" xfId="0" applyNumberFormat="1" applyFont="1" applyFill="1" applyBorder="1" applyAlignment="1">
      <alignment horizontal="right" vertical="center" wrapText="1"/>
    </xf>
    <xf numFmtId="0" fontId="49" fillId="79" borderId="0" xfId="0" applyFont="1" applyFill="1" applyAlignment="1">
      <alignment horizontal="center" wrapText="1" shrinkToFit="1"/>
    </xf>
    <xf numFmtId="0" fontId="49" fillId="79" borderId="0" xfId="0" applyFont="1" applyFill="1" applyAlignment="1">
      <alignment wrapText="1" shrinkToFit="1"/>
    </xf>
    <xf numFmtId="0" fontId="50" fillId="79" borderId="13" xfId="0" applyFont="1" applyFill="1" applyBorder="1" applyAlignment="1">
      <alignment horizontal="center" vertical="center" wrapText="1"/>
    </xf>
    <xf numFmtId="0" fontId="50" fillId="79" borderId="17" xfId="0" applyFont="1" applyFill="1" applyBorder="1" applyAlignment="1">
      <alignment horizontal="center" vertical="center" wrapText="1"/>
    </xf>
    <xf numFmtId="0" fontId="50" fillId="79" borderId="12" xfId="0" applyFont="1" applyFill="1" applyBorder="1" applyAlignment="1">
      <alignment horizontal="center" vertical="center" wrapText="1"/>
    </xf>
    <xf numFmtId="165" fontId="50" fillId="79" borderId="13" xfId="0" applyNumberFormat="1" applyFont="1" applyFill="1" applyBorder="1" applyAlignment="1">
      <alignment horizontal="center" vertical="center" textRotation="90" wrapText="1"/>
    </xf>
    <xf numFmtId="165" fontId="50" fillId="79" borderId="17" xfId="0" applyNumberFormat="1" applyFont="1" applyFill="1" applyBorder="1" applyAlignment="1">
      <alignment horizontal="center" vertical="center" textRotation="90" wrapText="1"/>
    </xf>
    <xf numFmtId="165" fontId="50" fillId="79" borderId="12" xfId="0" applyNumberFormat="1" applyFont="1" applyFill="1" applyBorder="1" applyAlignment="1">
      <alignment horizontal="center" vertical="center" textRotation="90" wrapText="1"/>
    </xf>
    <xf numFmtId="165" fontId="50" fillId="79" borderId="13" xfId="0" applyNumberFormat="1" applyFont="1" applyFill="1" applyBorder="1" applyAlignment="1">
      <alignment horizontal="center" vertical="center" wrapText="1"/>
    </xf>
    <xf numFmtId="165" fontId="50" fillId="79" borderId="17" xfId="0" applyNumberFormat="1" applyFont="1" applyFill="1" applyBorder="1" applyAlignment="1">
      <alignment horizontal="center" vertical="center" wrapText="1"/>
    </xf>
    <xf numFmtId="165" fontId="50" fillId="79" borderId="12" xfId="0" applyNumberFormat="1" applyFont="1" applyFill="1" applyBorder="1" applyAlignment="1">
      <alignment horizontal="center" vertical="center" wrapText="1"/>
    </xf>
    <xf numFmtId="4" fontId="50" fillId="79" borderId="13" xfId="0" applyNumberFormat="1" applyFont="1" applyFill="1" applyBorder="1" applyAlignment="1">
      <alignment horizontal="center" vertical="center" wrapText="1"/>
    </xf>
    <xf numFmtId="4" fontId="50" fillId="79" borderId="17" xfId="0" applyNumberFormat="1" applyFont="1" applyFill="1" applyBorder="1" applyAlignment="1">
      <alignment horizontal="center" vertical="center" wrapText="1"/>
    </xf>
    <xf numFmtId="4" fontId="50" fillId="79" borderId="12" xfId="0" applyNumberFormat="1" applyFont="1" applyFill="1" applyBorder="1" applyAlignment="1">
      <alignment horizontal="center" vertical="center" wrapText="1"/>
    </xf>
    <xf numFmtId="0" fontId="50" fillId="79" borderId="10" xfId="0" applyFont="1" applyFill="1" applyBorder="1" applyAlignment="1">
      <alignment horizontal="center" vertical="center" wrapText="1"/>
    </xf>
    <xf numFmtId="0" fontId="50" fillId="79" borderId="11" xfId="0" applyFont="1" applyFill="1" applyBorder="1" applyAlignment="1">
      <alignment horizontal="center" vertical="center" wrapText="1"/>
    </xf>
    <xf numFmtId="0" fontId="50" fillId="79" borderId="15" xfId="0" applyFont="1" applyFill="1" applyBorder="1" applyAlignment="1">
      <alignment horizontal="center" vertical="center" wrapText="1"/>
    </xf>
    <xf numFmtId="0" fontId="50" fillId="79" borderId="14" xfId="0" applyFont="1" applyFill="1" applyBorder="1" applyAlignment="1">
      <alignment horizontal="center" vertical="center" wrapText="1"/>
    </xf>
    <xf numFmtId="0" fontId="50" fillId="79" borderId="32" xfId="0" applyFont="1" applyFill="1" applyBorder="1" applyAlignment="1">
      <alignment horizontal="center" vertical="center" wrapText="1"/>
    </xf>
    <xf numFmtId="0" fontId="51" fillId="79" borderId="16" xfId="0" applyFont="1" applyFill="1" applyBorder="1">
      <alignment horizontal="left" vertical="center" wrapText="1"/>
    </xf>
    <xf numFmtId="0" fontId="51" fillId="79" borderId="30" xfId="0" applyFont="1" applyFill="1" applyBorder="1">
      <alignment horizontal="left" vertical="center" wrapText="1"/>
    </xf>
    <xf numFmtId="0" fontId="51" fillId="79" borderId="31" xfId="0" applyFont="1" applyFill="1" applyBorder="1">
      <alignment horizontal="left" vertical="center" wrapText="1"/>
    </xf>
    <xf numFmtId="0" fontId="50" fillId="79" borderId="13" xfId="0" applyFont="1" applyFill="1" applyBorder="1" applyAlignment="1">
      <alignment horizontal="center" vertical="center" textRotation="90" wrapText="1"/>
    </xf>
    <xf numFmtId="0" fontId="51" fillId="79" borderId="12" xfId="0" applyFont="1" applyFill="1" applyBorder="1">
      <alignment horizontal="left" vertical="center" wrapText="1"/>
    </xf>
    <xf numFmtId="0" fontId="50" fillId="79" borderId="12" xfId="0" applyFont="1" applyFill="1" applyBorder="1" applyAlignment="1">
      <alignment horizontal="center" vertical="center" textRotation="90" wrapText="1"/>
    </xf>
    <xf numFmtId="0" fontId="51" fillId="79" borderId="32" xfId="0" applyFont="1" applyFill="1" applyBorder="1" applyAlignment="1">
      <alignment horizontal="center" vertical="center" wrapText="1"/>
    </xf>
    <xf numFmtId="0" fontId="51" fillId="79" borderId="18" xfId="0" applyFont="1" applyFill="1" applyBorder="1" applyAlignment="1">
      <alignment horizontal="center" vertical="center" wrapText="1"/>
    </xf>
    <xf numFmtId="0" fontId="51" fillId="79" borderId="16" xfId="0" applyFont="1" applyFill="1" applyBorder="1" applyAlignment="1">
      <alignment horizontal="center" vertical="center" wrapText="1"/>
    </xf>
    <xf numFmtId="0" fontId="51" fillId="79" borderId="30" xfId="0" applyFont="1" applyFill="1" applyBorder="1" applyAlignment="1">
      <alignment horizontal="center" vertical="center" wrapText="1"/>
    </xf>
    <xf numFmtId="0" fontId="51" fillId="79" borderId="20" xfId="0" applyFont="1" applyFill="1" applyBorder="1" applyAlignment="1">
      <alignment horizontal="center" vertical="center" wrapText="1"/>
    </xf>
    <xf numFmtId="0" fontId="51" fillId="79" borderId="31" xfId="0" applyFont="1" applyFill="1" applyBorder="1" applyAlignment="1">
      <alignment horizontal="center" vertical="center" wrapText="1"/>
    </xf>
    <xf numFmtId="4" fontId="50" fillId="79" borderId="10" xfId="0" applyNumberFormat="1" applyFont="1" applyFill="1" applyBorder="1" applyAlignment="1">
      <alignment horizontal="center" vertical="center" wrapText="1"/>
    </xf>
    <xf numFmtId="4" fontId="50" fillId="79" borderId="10" xfId="0" applyNumberFormat="1" applyFont="1" applyFill="1" applyBorder="1" applyAlignment="1">
      <alignment horizontal="center" vertical="center" textRotation="90" wrapText="1"/>
    </xf>
    <xf numFmtId="4" fontId="50" fillId="79" borderId="13" xfId="0" applyNumberFormat="1" applyFont="1" applyFill="1" applyBorder="1" applyAlignment="1">
      <alignment horizontal="center" vertical="center" textRotation="90" wrapText="1"/>
    </xf>
    <xf numFmtId="4" fontId="50" fillId="79" borderId="12" xfId="0" applyNumberFormat="1" applyFont="1" applyFill="1" applyBorder="1" applyAlignment="1">
      <alignment horizontal="center" vertical="center" textRotation="90" wrapText="1"/>
    </xf>
    <xf numFmtId="4" fontId="50" fillId="79" borderId="32" xfId="0" applyNumberFormat="1" applyFont="1" applyFill="1" applyBorder="1" applyAlignment="1">
      <alignment horizontal="center" vertical="center" wrapText="1"/>
    </xf>
    <xf numFmtId="4" fontId="50" fillId="79" borderId="18" xfId="0" applyNumberFormat="1" applyFont="1" applyFill="1" applyBorder="1" applyAlignment="1">
      <alignment horizontal="center" vertical="center" wrapText="1"/>
    </xf>
    <xf numFmtId="4" fontId="50" fillId="79" borderId="16" xfId="0" applyNumberFormat="1" applyFont="1" applyFill="1" applyBorder="1" applyAlignment="1">
      <alignment horizontal="center" vertical="center" wrapText="1"/>
    </xf>
    <xf numFmtId="0" fontId="59" fillId="79" borderId="32" xfId="2134" applyFont="1" applyFill="1" applyBorder="1" applyAlignment="1">
      <alignment horizontal="center" vertical="center" textRotation="90" wrapText="1"/>
    </xf>
    <xf numFmtId="4" fontId="50" fillId="79" borderId="32" xfId="0" applyNumberFormat="1" applyFont="1" applyFill="1" applyBorder="1" applyAlignment="1">
      <alignment horizontal="center" vertical="center" textRotation="90" wrapText="1"/>
    </xf>
    <xf numFmtId="4" fontId="50" fillId="79" borderId="16" xfId="0" applyNumberFormat="1" applyFont="1" applyFill="1" applyBorder="1" applyAlignment="1">
      <alignment horizontal="center" vertical="center" textRotation="90" wrapText="1"/>
    </xf>
    <xf numFmtId="0" fontId="49" fillId="79" borderId="19" xfId="0" applyFont="1" applyFill="1" applyBorder="1" applyAlignment="1">
      <alignment horizontal="center" vertical="center" wrapText="1"/>
    </xf>
    <xf numFmtId="0" fontId="49" fillId="79" borderId="0" xfId="0" applyFont="1" applyFill="1" applyBorder="1" applyAlignment="1">
      <alignment horizontal="center" vertical="center" wrapText="1"/>
    </xf>
    <xf numFmtId="0" fontId="50" fillId="79" borderId="13" xfId="0" applyNumberFormat="1" applyFont="1" applyFill="1" applyBorder="1" applyAlignment="1">
      <alignment horizontal="center" vertical="center" wrapText="1"/>
    </xf>
    <xf numFmtId="0" fontId="50" fillId="79" borderId="17" xfId="0" applyNumberFormat="1" applyFont="1" applyFill="1" applyBorder="1" applyAlignment="1">
      <alignment horizontal="center" vertical="center" wrapText="1"/>
    </xf>
    <xf numFmtId="0" fontId="50" fillId="79" borderId="12" xfId="0" applyNumberFormat="1" applyFont="1" applyFill="1" applyBorder="1" applyAlignment="1">
      <alignment horizontal="center" vertical="center" wrapText="1"/>
    </xf>
    <xf numFmtId="0" fontId="50" fillId="79" borderId="16" xfId="0" applyFont="1" applyFill="1" applyBorder="1" applyAlignment="1">
      <alignment horizontal="center" vertical="center" wrapText="1"/>
    </xf>
    <xf numFmtId="0" fontId="50" fillId="79" borderId="30" xfId="0" applyFont="1" applyFill="1" applyBorder="1" applyAlignment="1">
      <alignment horizontal="center" vertical="center" wrapText="1"/>
    </xf>
    <xf numFmtId="0" fontId="50" fillId="79" borderId="31" xfId="0" applyFont="1" applyFill="1" applyBorder="1" applyAlignment="1">
      <alignment horizontal="center" vertical="center" wrapText="1"/>
    </xf>
    <xf numFmtId="0" fontId="50" fillId="79" borderId="17" xfId="0" applyFont="1" applyFill="1" applyBorder="1" applyAlignment="1">
      <alignment horizontal="center" vertical="center" textRotation="90" wrapText="1"/>
    </xf>
    <xf numFmtId="0" fontId="50" fillId="79" borderId="18" xfId="0" applyFont="1" applyFill="1" applyBorder="1" applyAlignment="1">
      <alignment horizontal="center" vertical="center" wrapText="1"/>
    </xf>
    <xf numFmtId="0" fontId="50" fillId="79" borderId="20" xfId="0" applyFont="1" applyFill="1" applyBorder="1" applyAlignment="1">
      <alignment horizontal="center" vertical="center" wrapText="1"/>
    </xf>
    <xf numFmtId="0" fontId="53" fillId="80" borderId="11" xfId="0" applyFont="1" applyFill="1" applyBorder="1" applyAlignment="1">
      <alignment horizontal="center" vertical="center"/>
    </xf>
    <xf numFmtId="0" fontId="53" fillId="80" borderId="14" xfId="0" applyFont="1" applyFill="1" applyBorder="1" applyAlignment="1">
      <alignment horizontal="center" vertical="center"/>
    </xf>
    <xf numFmtId="4" fontId="20" fillId="79" borderId="0" xfId="0" applyNumberFormat="1" applyFont="1" applyFill="1" applyBorder="1" applyAlignment="1">
      <alignment horizontal="right" vertical="center" wrapText="1"/>
    </xf>
    <xf numFmtId="0" fontId="48" fillId="79" borderId="0" xfId="0" applyFont="1" applyFill="1" applyBorder="1" applyAlignment="1">
      <alignment horizontal="center" vertical="center" wrapText="1"/>
    </xf>
    <xf numFmtId="0" fontId="53" fillId="80" borderId="11" xfId="0" applyFont="1" applyFill="1" applyBorder="1" applyAlignment="1">
      <alignment horizontal="center" vertical="center" wrapText="1"/>
    </xf>
    <xf numFmtId="0" fontId="53" fillId="80" borderId="14" xfId="0" applyFont="1" applyFill="1" applyBorder="1" applyAlignment="1">
      <alignment horizontal="center" vertical="center" wrapText="1"/>
    </xf>
    <xf numFmtId="0" fontId="53" fillId="79" borderId="13" xfId="0" applyFont="1" applyFill="1" applyBorder="1" applyAlignment="1">
      <alignment horizontal="center" vertical="center" wrapText="1"/>
    </xf>
    <xf numFmtId="0" fontId="53" fillId="79" borderId="12" xfId="0" applyFont="1" applyFill="1" applyBorder="1" applyAlignment="1">
      <alignment horizontal="center" vertical="center" wrapText="1"/>
    </xf>
    <xf numFmtId="0" fontId="22" fillId="79" borderId="20" xfId="0" applyFont="1" applyFill="1" applyBorder="1" applyAlignment="1">
      <alignment horizontal="center" vertical="center" wrapText="1"/>
    </xf>
    <xf numFmtId="0" fontId="53" fillId="79" borderId="17" xfId="0" applyFont="1" applyFill="1" applyBorder="1">
      <alignment horizontal="left" vertical="center" wrapText="1"/>
    </xf>
    <xf numFmtId="0" fontId="53" fillId="79" borderId="12" xfId="0" applyFont="1" applyFill="1" applyBorder="1">
      <alignment horizontal="left" vertical="center" wrapText="1"/>
    </xf>
    <xf numFmtId="165" fontId="53" fillId="79" borderId="13" xfId="0" applyNumberFormat="1" applyFont="1" applyFill="1" applyBorder="1" applyAlignment="1">
      <alignment horizontal="center" vertical="center" wrapText="1"/>
    </xf>
    <xf numFmtId="165" fontId="53" fillId="79" borderId="12" xfId="0" applyNumberFormat="1" applyFont="1" applyFill="1" applyBorder="1" applyAlignment="1">
      <alignment horizontal="center" vertical="center" wrapText="1"/>
    </xf>
    <xf numFmtId="0" fontId="53" fillId="79" borderId="13" xfId="0" applyNumberFormat="1" applyFont="1" applyFill="1" applyBorder="1" applyAlignment="1">
      <alignment horizontal="center" vertical="center" wrapText="1"/>
    </xf>
    <xf numFmtId="0" fontId="53" fillId="79" borderId="12" xfId="0" applyNumberFormat="1" applyFont="1" applyFill="1" applyBorder="1" applyAlignment="1">
      <alignment horizontal="center" vertical="center" wrapText="1"/>
    </xf>
    <xf numFmtId="0" fontId="53" fillId="79" borderId="11" xfId="0" applyFont="1" applyFill="1" applyBorder="1" applyAlignment="1">
      <alignment horizontal="center" vertical="center" wrapText="1"/>
    </xf>
    <xf numFmtId="0" fontId="53" fillId="79" borderId="14" xfId="0" applyFont="1" applyFill="1" applyBorder="1" applyAlignment="1">
      <alignment horizontal="center" vertical="center" wrapText="1"/>
    </xf>
    <xf numFmtId="0" fontId="56" fillId="79" borderId="10" xfId="0" applyFont="1" applyFill="1" applyBorder="1" applyAlignment="1">
      <alignment horizontal="left" vertical="center" wrapText="1"/>
    </xf>
  </cellXfs>
  <cellStyles count="2436">
    <cellStyle name="20% — акцент1" xfId="2404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5"/>
    <cellStyle name="20% — акцент2" xfId="2406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7"/>
    <cellStyle name="20% — акцент3" xfId="2408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9"/>
    <cellStyle name="20% — акцент4" xfId="2410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1"/>
    <cellStyle name="20% — акцент5" xfId="2412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3"/>
    <cellStyle name="20% — акцент6" xfId="2414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5"/>
    <cellStyle name="40% — акцент1" xfId="2416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7"/>
    <cellStyle name="40% — акцент2" xfId="2418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9"/>
    <cellStyle name="40% — акцент3" xfId="2420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1"/>
    <cellStyle name="40% — акцент4" xfId="2422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3"/>
    <cellStyle name="40% — акцент5" xfId="2424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5"/>
    <cellStyle name="40% — акцент6" xfId="2426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7"/>
    <cellStyle name="60% — акцент1" xfId="2428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9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0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1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3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4"/>
    <cellStyle name="ИтогоБИМ" xfId="2435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" xfId="2403" builtinId="3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="120" zoomScaleNormal="120" workbookViewId="0">
      <selection activeCell="D27" sqref="D27"/>
    </sheetView>
  </sheetViews>
  <sheetFormatPr defaultRowHeight="15.75"/>
  <cols>
    <col min="1" max="1" width="4" style="80" customWidth="1"/>
    <col min="2" max="2" width="68.5" style="80" customWidth="1"/>
    <col min="3" max="3" width="6.33203125" style="80" customWidth="1"/>
    <col min="4" max="4" width="7.1640625" style="80" customWidth="1"/>
    <col min="5" max="5" width="6.1640625" style="80" customWidth="1"/>
    <col min="6" max="6" width="10.6640625" style="80" bestFit="1" customWidth="1"/>
    <col min="7" max="8" width="4.33203125" style="80" customWidth="1"/>
    <col min="9" max="10" width="9.6640625" style="80" bestFit="1" customWidth="1"/>
    <col min="11" max="11" width="7.33203125" style="80" customWidth="1"/>
    <col min="12" max="12" width="15" style="80" customWidth="1"/>
    <col min="13" max="15" width="9.5" style="80" bestFit="1" customWidth="1"/>
    <col min="16" max="16" width="16.33203125" style="80" customWidth="1"/>
    <col min="17" max="18" width="9.5" style="80" bestFit="1" customWidth="1"/>
    <col min="19" max="19" width="13.5" style="80" customWidth="1"/>
    <col min="20" max="16384" width="9.33203125" style="80"/>
  </cols>
  <sheetData>
    <row r="1" spans="1:22" s="73" customFormat="1" ht="78.75" customHeight="1">
      <c r="B1" s="74"/>
      <c r="C1" s="75"/>
      <c r="D1" s="74"/>
      <c r="E1" s="76"/>
      <c r="F1" s="76"/>
      <c r="G1" s="76"/>
      <c r="H1" s="76"/>
      <c r="I1" s="77"/>
      <c r="J1" s="77"/>
      <c r="K1" s="78"/>
      <c r="L1" s="78"/>
      <c r="M1" s="78"/>
      <c r="N1" s="78"/>
      <c r="O1" s="78"/>
      <c r="P1" s="108" t="s">
        <v>108</v>
      </c>
      <c r="Q1" s="108"/>
      <c r="R1" s="108"/>
      <c r="S1" s="108"/>
      <c r="T1" s="79"/>
      <c r="U1" s="79"/>
    </row>
    <row r="2" spans="1:22" ht="65.25" customHeight="1">
      <c r="A2" s="73"/>
      <c r="B2" s="73"/>
      <c r="C2" s="76"/>
      <c r="D2" s="76"/>
      <c r="E2" s="76"/>
      <c r="F2" s="76"/>
      <c r="G2" s="76"/>
      <c r="H2" s="108" t="s">
        <v>105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2" s="73" customFormat="1" ht="24.75" customHeight="1">
      <c r="A3" s="109" t="s">
        <v>99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79"/>
      <c r="U3" s="79"/>
    </row>
    <row r="4" spans="1:22" s="73" customFormat="1" ht="12" customHeight="1">
      <c r="A4" s="81"/>
      <c r="B4" s="81"/>
      <c r="C4" s="82"/>
      <c r="D4" s="81"/>
      <c r="E4" s="81"/>
      <c r="F4" s="81"/>
      <c r="G4" s="81"/>
      <c r="H4" s="81"/>
      <c r="I4" s="83"/>
      <c r="J4" s="83"/>
      <c r="K4" s="81"/>
      <c r="L4" s="81"/>
      <c r="M4" s="81"/>
      <c r="N4" s="81"/>
      <c r="O4" s="81"/>
      <c r="P4" s="81"/>
      <c r="Q4" s="81"/>
      <c r="R4" s="81"/>
      <c r="S4" s="81"/>
      <c r="T4" s="79"/>
      <c r="U4" s="79"/>
    </row>
    <row r="5" spans="1:22" s="73" customFormat="1" ht="15.75" customHeight="1">
      <c r="A5" s="111" t="s">
        <v>35</v>
      </c>
      <c r="B5" s="111" t="s">
        <v>2</v>
      </c>
      <c r="C5" s="106" t="s">
        <v>43</v>
      </c>
      <c r="D5" s="112" t="s">
        <v>42</v>
      </c>
      <c r="E5" s="112" t="s">
        <v>41</v>
      </c>
      <c r="F5" s="112" t="s">
        <v>20</v>
      </c>
      <c r="G5" s="112" t="s">
        <v>21</v>
      </c>
      <c r="H5" s="112" t="s">
        <v>22</v>
      </c>
      <c r="I5" s="107" t="s">
        <v>3</v>
      </c>
      <c r="J5" s="107" t="s">
        <v>40</v>
      </c>
      <c r="K5" s="104" t="s">
        <v>23</v>
      </c>
      <c r="L5" s="105" t="s">
        <v>4</v>
      </c>
      <c r="M5" s="105"/>
      <c r="N5" s="105"/>
      <c r="O5" s="105"/>
      <c r="P5" s="105"/>
      <c r="Q5" s="105"/>
      <c r="R5" s="105"/>
      <c r="S5" s="106" t="s">
        <v>24</v>
      </c>
      <c r="T5" s="79"/>
      <c r="U5" s="79"/>
    </row>
    <row r="6" spans="1:22" s="73" customFormat="1" ht="18.75" customHeight="1">
      <c r="A6" s="111"/>
      <c r="B6" s="111"/>
      <c r="C6" s="106"/>
      <c r="D6" s="112"/>
      <c r="E6" s="112"/>
      <c r="F6" s="112"/>
      <c r="G6" s="112"/>
      <c r="H6" s="112"/>
      <c r="I6" s="107"/>
      <c r="J6" s="107"/>
      <c r="K6" s="104"/>
      <c r="L6" s="107" t="s">
        <v>26</v>
      </c>
      <c r="M6" s="105" t="s">
        <v>32</v>
      </c>
      <c r="N6" s="105"/>
      <c r="O6" s="105"/>
      <c r="P6" s="105"/>
      <c r="Q6" s="105"/>
      <c r="R6" s="105"/>
      <c r="S6" s="106"/>
      <c r="T6" s="79"/>
      <c r="U6" s="79"/>
    </row>
    <row r="7" spans="1:22" s="73" customFormat="1" ht="96.75" customHeight="1">
      <c r="A7" s="111"/>
      <c r="B7" s="111"/>
      <c r="C7" s="106"/>
      <c r="D7" s="112"/>
      <c r="E7" s="112"/>
      <c r="F7" s="112"/>
      <c r="G7" s="112"/>
      <c r="H7" s="112"/>
      <c r="I7" s="107"/>
      <c r="J7" s="107"/>
      <c r="K7" s="104"/>
      <c r="L7" s="107"/>
      <c r="M7" s="107" t="s">
        <v>39</v>
      </c>
      <c r="N7" s="107" t="s">
        <v>30</v>
      </c>
      <c r="O7" s="107" t="s">
        <v>31</v>
      </c>
      <c r="P7" s="107" t="s">
        <v>33</v>
      </c>
      <c r="Q7" s="107"/>
      <c r="R7" s="107" t="s">
        <v>38</v>
      </c>
      <c r="S7" s="106"/>
      <c r="T7" s="79"/>
      <c r="U7" s="79"/>
    </row>
    <row r="8" spans="1:22" s="73" customFormat="1" ht="101.25" customHeight="1">
      <c r="A8" s="111"/>
      <c r="B8" s="111"/>
      <c r="C8" s="106"/>
      <c r="D8" s="112"/>
      <c r="E8" s="112"/>
      <c r="F8" s="112"/>
      <c r="G8" s="112"/>
      <c r="H8" s="112"/>
      <c r="I8" s="107"/>
      <c r="J8" s="107"/>
      <c r="K8" s="104"/>
      <c r="L8" s="107"/>
      <c r="M8" s="107"/>
      <c r="N8" s="107"/>
      <c r="O8" s="107"/>
      <c r="P8" s="84" t="s">
        <v>37</v>
      </c>
      <c r="Q8" s="84" t="s">
        <v>36</v>
      </c>
      <c r="R8" s="107"/>
      <c r="S8" s="106"/>
      <c r="T8" s="79"/>
      <c r="U8" s="79"/>
    </row>
    <row r="9" spans="1:22" s="73" customFormat="1" ht="15" customHeight="1">
      <c r="A9" s="111"/>
      <c r="B9" s="111"/>
      <c r="C9" s="106"/>
      <c r="D9" s="112"/>
      <c r="E9" s="112"/>
      <c r="F9" s="112"/>
      <c r="G9" s="112"/>
      <c r="H9" s="112"/>
      <c r="I9" s="85" t="s">
        <v>5</v>
      </c>
      <c r="J9" s="85" t="s">
        <v>5</v>
      </c>
      <c r="K9" s="86" t="s">
        <v>6</v>
      </c>
      <c r="L9" s="85" t="s">
        <v>7</v>
      </c>
      <c r="M9" s="85" t="s">
        <v>7</v>
      </c>
      <c r="N9" s="85" t="s">
        <v>7</v>
      </c>
      <c r="O9" s="85" t="s">
        <v>7</v>
      </c>
      <c r="P9" s="85" t="s">
        <v>7</v>
      </c>
      <c r="Q9" s="85" t="s">
        <v>7</v>
      </c>
      <c r="R9" s="85" t="s">
        <v>7</v>
      </c>
      <c r="S9" s="106"/>
      <c r="T9" s="79"/>
      <c r="U9" s="79"/>
    </row>
    <row r="10" spans="1:22" s="73" customFormat="1" ht="15" customHeight="1">
      <c r="A10" s="86">
        <v>1</v>
      </c>
      <c r="B10" s="86">
        <v>2</v>
      </c>
      <c r="C10" s="87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8">
        <v>9</v>
      </c>
      <c r="J10" s="88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79"/>
      <c r="U10" s="79"/>
    </row>
    <row r="11" spans="1:22" s="73" customFormat="1" ht="50.25" customHeight="1">
      <c r="A11" s="186" t="s">
        <v>102</v>
      </c>
      <c r="B11" s="186"/>
      <c r="C11" s="87"/>
      <c r="D11" s="86"/>
      <c r="E11" s="89" t="s">
        <v>25</v>
      </c>
      <c r="F11" s="89" t="s">
        <v>25</v>
      </c>
      <c r="G11" s="89" t="s">
        <v>25</v>
      </c>
      <c r="H11" s="89" t="s">
        <v>25</v>
      </c>
      <c r="I11" s="85">
        <f>I14+I17+I22</f>
        <v>1444.4</v>
      </c>
      <c r="J11" s="85">
        <f>J14+J17+J22</f>
        <v>1353.6</v>
      </c>
      <c r="K11" s="85">
        <f>K14+K17+K22</f>
        <v>80</v>
      </c>
      <c r="L11" s="85">
        <f>L14+L17+L22</f>
        <v>6645304.3700000001</v>
      </c>
      <c r="M11" s="85">
        <f>M14+M17+M22</f>
        <v>0</v>
      </c>
      <c r="N11" s="85">
        <f>N14+N17+N22</f>
        <v>0</v>
      </c>
      <c r="O11" s="85">
        <f>O14+O17+O22</f>
        <v>0</v>
      </c>
      <c r="P11" s="85">
        <f>P14+P17+P22</f>
        <v>6645304.3700000001</v>
      </c>
      <c r="Q11" s="85">
        <f>Q14+Q17+Q22</f>
        <v>0</v>
      </c>
      <c r="R11" s="85">
        <f>R14+R17+R22</f>
        <v>0</v>
      </c>
      <c r="S11" s="86"/>
      <c r="T11" s="79"/>
      <c r="U11" s="79"/>
    </row>
    <row r="12" spans="1:22" s="73" customFormat="1" ht="15" customHeight="1">
      <c r="A12" s="99" t="s">
        <v>88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/>
      <c r="T12" s="79"/>
      <c r="U12" s="79"/>
    </row>
    <row r="13" spans="1:22" s="73" customFormat="1" ht="17.25" customHeight="1">
      <c r="A13" s="103" t="s">
        <v>101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90"/>
      <c r="U13" s="90"/>
      <c r="V13" s="79"/>
    </row>
    <row r="14" spans="1:22" s="73" customFormat="1" ht="49.5" customHeight="1">
      <c r="A14" s="186" t="s">
        <v>106</v>
      </c>
      <c r="B14" s="186"/>
      <c r="C14" s="37"/>
      <c r="D14" s="97"/>
      <c r="E14" s="89" t="s">
        <v>25</v>
      </c>
      <c r="F14" s="89" t="s">
        <v>25</v>
      </c>
      <c r="G14" s="89" t="s">
        <v>25</v>
      </c>
      <c r="H14" s="89" t="s">
        <v>25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2"/>
      <c r="T14" s="90"/>
      <c r="U14" s="90"/>
      <c r="V14" s="79"/>
    </row>
    <row r="15" spans="1:22" s="73" customFormat="1" ht="15" customHeight="1">
      <c r="A15" s="103" t="s">
        <v>89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95"/>
      <c r="U15" s="96"/>
    </row>
    <row r="16" spans="1:22" s="73" customFormat="1" ht="21" customHeight="1">
      <c r="A16" s="99" t="s">
        <v>101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90"/>
      <c r="U16" s="90"/>
      <c r="V16" s="79"/>
    </row>
    <row r="17" spans="1:22" s="73" customFormat="1" ht="53.25" customHeight="1">
      <c r="A17" s="186" t="s">
        <v>106</v>
      </c>
      <c r="B17" s="186"/>
      <c r="C17" s="37"/>
      <c r="D17" s="97"/>
      <c r="E17" s="89" t="s">
        <v>25</v>
      </c>
      <c r="F17" s="89" t="s">
        <v>25</v>
      </c>
      <c r="G17" s="89" t="s">
        <v>25</v>
      </c>
      <c r="H17" s="89" t="s">
        <v>25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2"/>
      <c r="T17" s="95"/>
      <c r="U17" s="96"/>
      <c r="V17" s="79"/>
    </row>
    <row r="18" spans="1:22" s="73" customFormat="1" ht="15" customHeight="1">
      <c r="A18" s="103" t="s">
        <v>90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0"/>
      <c r="U18" s="90"/>
    </row>
    <row r="19" spans="1:22" s="73" customFormat="1" ht="19.5" customHeight="1">
      <c r="A19" s="103" t="s">
        <v>101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79"/>
      <c r="U19" s="79"/>
    </row>
    <row r="20" spans="1:22" s="73" customFormat="1" ht="18.75" customHeight="1">
      <c r="A20" s="91">
        <v>1</v>
      </c>
      <c r="B20" s="97" t="s">
        <v>92</v>
      </c>
      <c r="C20" s="37" t="s">
        <v>57</v>
      </c>
      <c r="D20" s="91" t="s">
        <v>56</v>
      </c>
      <c r="E20" s="93">
        <v>1966</v>
      </c>
      <c r="F20" s="91" t="s">
        <v>10</v>
      </c>
      <c r="G20" s="93">
        <v>2</v>
      </c>
      <c r="H20" s="93">
        <v>2</v>
      </c>
      <c r="I20" s="92">
        <v>778.4</v>
      </c>
      <c r="J20" s="92">
        <v>727.2</v>
      </c>
      <c r="K20" s="93">
        <v>40</v>
      </c>
      <c r="L20" s="94">
        <f>'Приложение 2'!G21</f>
        <v>3333757.98</v>
      </c>
      <c r="M20" s="92">
        <v>0</v>
      </c>
      <c r="N20" s="92">
        <v>0</v>
      </c>
      <c r="O20" s="92">
        <v>0</v>
      </c>
      <c r="P20" s="92">
        <f t="shared" ref="P20:P21" si="0">L20</f>
        <v>3333757.98</v>
      </c>
      <c r="Q20" s="92">
        <v>0</v>
      </c>
      <c r="R20" s="92">
        <v>0</v>
      </c>
      <c r="S20" s="92" t="s">
        <v>91</v>
      </c>
      <c r="T20" s="79"/>
      <c r="U20" s="79"/>
    </row>
    <row r="21" spans="1:22" s="73" customFormat="1" ht="18" customHeight="1">
      <c r="A21" s="91">
        <v>2</v>
      </c>
      <c r="B21" s="97" t="s">
        <v>93</v>
      </c>
      <c r="C21" s="37" t="s">
        <v>57</v>
      </c>
      <c r="D21" s="91" t="s">
        <v>56</v>
      </c>
      <c r="E21" s="93">
        <v>1968</v>
      </c>
      <c r="F21" s="91" t="s">
        <v>10</v>
      </c>
      <c r="G21" s="93">
        <v>2</v>
      </c>
      <c r="H21" s="93">
        <v>2</v>
      </c>
      <c r="I21" s="92">
        <v>666</v>
      </c>
      <c r="J21" s="92">
        <v>626.4</v>
      </c>
      <c r="K21" s="93">
        <v>40</v>
      </c>
      <c r="L21" s="94">
        <f>'Приложение 2'!G22</f>
        <v>3311546.39</v>
      </c>
      <c r="M21" s="92">
        <v>0</v>
      </c>
      <c r="N21" s="92">
        <v>0</v>
      </c>
      <c r="O21" s="92">
        <v>0</v>
      </c>
      <c r="P21" s="92">
        <f t="shared" si="0"/>
        <v>3311546.39</v>
      </c>
      <c r="Q21" s="92">
        <v>0</v>
      </c>
      <c r="R21" s="92">
        <v>0</v>
      </c>
      <c r="S21" s="92" t="s">
        <v>91</v>
      </c>
      <c r="T21" s="79"/>
      <c r="U21" s="79"/>
    </row>
    <row r="22" spans="1:22" s="73" customFormat="1" ht="48.75" customHeight="1">
      <c r="A22" s="186" t="s">
        <v>106</v>
      </c>
      <c r="B22" s="186"/>
      <c r="C22" s="37"/>
      <c r="D22" s="97"/>
      <c r="E22" s="89" t="s">
        <v>25</v>
      </c>
      <c r="F22" s="89" t="s">
        <v>25</v>
      </c>
      <c r="G22" s="89" t="s">
        <v>25</v>
      </c>
      <c r="H22" s="89" t="s">
        <v>25</v>
      </c>
      <c r="I22" s="98">
        <f t="shared" ref="I22:R22" si="1">SUM(I20:I21)</f>
        <v>1444.4</v>
      </c>
      <c r="J22" s="98">
        <f t="shared" si="1"/>
        <v>1353.6</v>
      </c>
      <c r="K22" s="93">
        <f t="shared" si="1"/>
        <v>80</v>
      </c>
      <c r="L22" s="98">
        <f t="shared" si="1"/>
        <v>6645304.3700000001</v>
      </c>
      <c r="M22" s="98">
        <f t="shared" si="1"/>
        <v>0</v>
      </c>
      <c r="N22" s="98">
        <f t="shared" si="1"/>
        <v>0</v>
      </c>
      <c r="O22" s="98">
        <f t="shared" si="1"/>
        <v>0</v>
      </c>
      <c r="P22" s="98">
        <f t="shared" si="1"/>
        <v>6645304.3700000001</v>
      </c>
      <c r="Q22" s="98">
        <f t="shared" si="1"/>
        <v>0</v>
      </c>
      <c r="R22" s="98">
        <f t="shared" si="1"/>
        <v>0</v>
      </c>
      <c r="S22" s="92"/>
      <c r="T22" s="79"/>
      <c r="U22" s="79"/>
    </row>
  </sheetData>
  <autoFilter ref="A10:X22">
    <filterColumn colId="4"/>
  </autoFilter>
  <mergeCells count="33">
    <mergeCell ref="P1:S1"/>
    <mergeCell ref="H2:S2"/>
    <mergeCell ref="A3:S3"/>
    <mergeCell ref="A5:A9"/>
    <mergeCell ref="B5:B9"/>
    <mergeCell ref="C5:C9"/>
    <mergeCell ref="D5:D9"/>
    <mergeCell ref="E5:E9"/>
    <mergeCell ref="F5:F9"/>
    <mergeCell ref="G5:G9"/>
    <mergeCell ref="O7:O8"/>
    <mergeCell ref="P7:Q7"/>
    <mergeCell ref="R7:R8"/>
    <mergeCell ref="H5:H9"/>
    <mergeCell ref="I5:I8"/>
    <mergeCell ref="J5:J8"/>
    <mergeCell ref="K5:K8"/>
    <mergeCell ref="L5:R5"/>
    <mergeCell ref="S5:S9"/>
    <mergeCell ref="L6:L8"/>
    <mergeCell ref="M6:R6"/>
    <mergeCell ref="M7:M8"/>
    <mergeCell ref="N7:N8"/>
    <mergeCell ref="A11:B11"/>
    <mergeCell ref="A12:S12"/>
    <mergeCell ref="A13:S13"/>
    <mergeCell ref="A14:B14"/>
    <mergeCell ref="A15:S15"/>
    <mergeCell ref="A16:S16"/>
    <mergeCell ref="A17:B17"/>
    <mergeCell ref="A18:S18"/>
    <mergeCell ref="A19:S19"/>
    <mergeCell ref="A22:B22"/>
  </mergeCells>
  <pageMargins left="0.7" right="0.7" top="0.75" bottom="0.75" header="0.3" footer="0.3"/>
  <pageSetup paperSize="9" scale="48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"/>
  <sheetViews>
    <sheetView zoomScaleSheetLayoutView="100" workbookViewId="0">
      <pane ySplit="11" topLeftCell="A15" activePane="bottomLeft" state="frozen"/>
      <selection pane="bottomLeft" activeCell="A23" sqref="A23:B23"/>
    </sheetView>
  </sheetViews>
  <sheetFormatPr defaultRowHeight="13.5"/>
  <cols>
    <col min="1" max="1" width="4.1640625" style="20" customWidth="1"/>
    <col min="2" max="2" width="40.33203125" style="20" customWidth="1"/>
    <col min="3" max="3" width="10.5" style="20" hidden="1" customWidth="1"/>
    <col min="4" max="4" width="9.5" style="20" hidden="1" customWidth="1"/>
    <col min="5" max="5" width="11.6640625" style="49" hidden="1" customWidth="1"/>
    <col min="6" max="6" width="9.6640625" style="49" hidden="1" customWidth="1"/>
    <col min="7" max="7" width="13.5" style="49" customWidth="1"/>
    <col min="8" max="9" width="10.6640625" style="49" customWidth="1"/>
    <col min="10" max="10" width="7.6640625" style="49" customWidth="1"/>
    <col min="11" max="11" width="11.33203125" style="49" customWidth="1"/>
    <col min="12" max="12" width="8" style="49" customWidth="1"/>
    <col min="13" max="13" width="10.5" style="49" customWidth="1"/>
    <col min="14" max="14" width="7.5" style="49" customWidth="1"/>
    <col min="15" max="15" width="10" style="49" customWidth="1"/>
    <col min="16" max="16" width="7" style="49" customWidth="1"/>
    <col min="17" max="17" width="10" style="49" customWidth="1"/>
    <col min="18" max="18" width="7.1640625" style="49" customWidth="1"/>
    <col min="19" max="19" width="9.83203125" style="49" customWidth="1"/>
    <col min="20" max="20" width="4" style="50" customWidth="1"/>
    <col min="21" max="21" width="11.1640625" style="51" customWidth="1"/>
    <col min="22" max="22" width="8.1640625" style="51" customWidth="1"/>
    <col min="23" max="23" width="8.83203125" style="49" customWidth="1"/>
    <col min="24" max="24" width="13.1640625" style="49" customWidth="1"/>
    <col min="25" max="25" width="7.83203125" style="51" customWidth="1"/>
    <col min="26" max="26" width="11.1640625" style="51" customWidth="1"/>
    <col min="27" max="27" width="7.33203125" style="51" customWidth="1"/>
    <col min="28" max="28" width="10" style="51" customWidth="1"/>
    <col min="29" max="29" width="4.33203125" style="51" customWidth="1"/>
    <col min="30" max="30" width="3.83203125" style="51" customWidth="1"/>
    <col min="31" max="31" width="4" style="51" customWidth="1"/>
    <col min="32" max="32" width="3.83203125" style="51" customWidth="1"/>
    <col min="33" max="34" width="4.5" style="51" customWidth="1"/>
    <col min="35" max="35" width="11.33203125" style="51" customWidth="1"/>
    <col min="36" max="37" width="10.83203125" style="51" customWidth="1"/>
    <col min="38" max="38" width="7.6640625" style="51" customWidth="1"/>
    <col min="39" max="39" width="12" style="20" hidden="1" customWidth="1"/>
    <col min="40" max="40" width="8.33203125" style="9" hidden="1" customWidth="1"/>
    <col min="41" max="41" width="13.6640625" style="9" hidden="1" customWidth="1"/>
    <col min="42" max="46" width="14" style="9" hidden="1" customWidth="1"/>
    <col min="47" max="47" width="9.5" style="9" hidden="1" customWidth="1"/>
    <col min="48" max="48" width="9" style="9" hidden="1" customWidth="1"/>
    <col min="49" max="49" width="8.5" style="9" hidden="1" customWidth="1"/>
    <col min="50" max="51" width="14" style="9" hidden="1" customWidth="1"/>
    <col min="52" max="52" width="8.33203125" style="9" hidden="1" customWidth="1"/>
    <col min="53" max="53" width="8.6640625" style="9" hidden="1" customWidth="1"/>
    <col min="54" max="57" width="9.5" style="20" hidden="1" customWidth="1"/>
    <col min="58" max="58" width="10" style="20" hidden="1" customWidth="1"/>
    <col min="59" max="63" width="9.5" style="20" hidden="1" customWidth="1"/>
    <col min="64" max="76" width="9.33203125" style="20" hidden="1" customWidth="1"/>
    <col min="77" max="77" width="9.33203125" style="52" hidden="1" customWidth="1"/>
    <col min="78" max="78" width="9.5" style="52" hidden="1" customWidth="1"/>
    <col min="79" max="79" width="10.6640625" style="20" hidden="1" customWidth="1"/>
    <col min="80" max="82" width="9.33203125" style="20" hidden="1" customWidth="1"/>
    <col min="83" max="83" width="9.33203125" style="20" customWidth="1"/>
    <col min="84" max="16384" width="9.33203125" style="20"/>
  </cols>
  <sheetData>
    <row r="1" spans="1:81" s="4" customFormat="1" ht="46.5" customHeight="1">
      <c r="B1" s="5"/>
      <c r="C1" s="6"/>
      <c r="D1" s="6"/>
      <c r="E1" s="7"/>
      <c r="F1" s="7"/>
      <c r="G1" s="8"/>
      <c r="H1" s="9"/>
      <c r="I1" s="9"/>
      <c r="J1" s="7"/>
      <c r="K1" s="7"/>
      <c r="L1" s="7"/>
      <c r="M1" s="7"/>
      <c r="N1" s="7"/>
      <c r="O1" s="7"/>
      <c r="P1" s="7"/>
      <c r="Q1" s="7"/>
      <c r="R1" s="7"/>
      <c r="S1" s="7"/>
      <c r="T1" s="10"/>
      <c r="U1" s="11"/>
      <c r="V1" s="11"/>
      <c r="W1" s="11"/>
      <c r="Y1" s="12"/>
      <c r="Z1" s="12"/>
      <c r="AB1" s="12"/>
      <c r="AC1" s="12"/>
      <c r="AD1" s="12"/>
      <c r="AE1" s="12"/>
      <c r="AF1" s="12"/>
      <c r="AG1" s="12"/>
      <c r="AH1" s="12"/>
      <c r="AI1" s="116" t="s">
        <v>109</v>
      </c>
      <c r="AJ1" s="116"/>
      <c r="AK1" s="116"/>
      <c r="AL1" s="116"/>
      <c r="BD1" s="13"/>
      <c r="BE1" s="116"/>
      <c r="BF1" s="116"/>
      <c r="BG1" s="116"/>
      <c r="BH1" s="116"/>
      <c r="BI1" s="116"/>
      <c r="BJ1" s="116"/>
      <c r="BK1" s="116"/>
      <c r="BY1" s="14"/>
      <c r="BZ1" s="14"/>
    </row>
    <row r="2" spans="1:81" s="12" customFormat="1" ht="63" customHeight="1">
      <c r="AB2" s="116" t="s">
        <v>104</v>
      </c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81" s="4" customFormat="1" ht="12" customHeight="1">
      <c r="A3" s="117" t="s">
        <v>100</v>
      </c>
      <c r="B3" s="117"/>
      <c r="C3" s="118"/>
      <c r="D3" s="118"/>
      <c r="E3" s="118"/>
      <c r="F3" s="118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7"/>
      <c r="AK3" s="117"/>
      <c r="AL3" s="118"/>
      <c r="BY3" s="14"/>
      <c r="BZ3" s="14"/>
    </row>
    <row r="4" spans="1:81" s="4" customFormat="1" ht="12" customHeight="1">
      <c r="A4" s="15"/>
      <c r="B4" s="15"/>
      <c r="C4" s="15"/>
      <c r="D4" s="15"/>
      <c r="E4" s="15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7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Y4" s="18"/>
      <c r="BZ4" s="18"/>
    </row>
    <row r="5" spans="1:81" ht="21" customHeight="1">
      <c r="A5" s="119" t="s">
        <v>35</v>
      </c>
      <c r="B5" s="119" t="s">
        <v>2</v>
      </c>
      <c r="C5" s="122" t="s">
        <v>40</v>
      </c>
      <c r="D5" s="122" t="s">
        <v>58</v>
      </c>
      <c r="E5" s="19"/>
      <c r="F5" s="19"/>
      <c r="G5" s="128" t="s">
        <v>11</v>
      </c>
      <c r="H5" s="131" t="s">
        <v>27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 t="s">
        <v>12</v>
      </c>
      <c r="AF5" s="133"/>
      <c r="AG5" s="133"/>
      <c r="AH5" s="133"/>
      <c r="AI5" s="133"/>
      <c r="AJ5" s="133"/>
      <c r="AK5" s="133"/>
      <c r="AL5" s="134"/>
      <c r="AN5" s="152" t="s">
        <v>44</v>
      </c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  <c r="AZ5" s="148" t="s">
        <v>59</v>
      </c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 t="s">
        <v>73</v>
      </c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Y5" s="129" t="s">
        <v>74</v>
      </c>
      <c r="BZ5" s="129" t="s">
        <v>75</v>
      </c>
      <c r="CA5" s="148" t="s">
        <v>76</v>
      </c>
      <c r="CB5" s="148" t="s">
        <v>77</v>
      </c>
      <c r="CC5" s="148" t="s">
        <v>78</v>
      </c>
    </row>
    <row r="6" spans="1:81" ht="21" customHeight="1">
      <c r="A6" s="120"/>
      <c r="B6" s="120"/>
      <c r="C6" s="123"/>
      <c r="D6" s="123"/>
      <c r="E6" s="21"/>
      <c r="F6" s="21"/>
      <c r="G6" s="129"/>
      <c r="H6" s="132" t="s">
        <v>45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5" t="s">
        <v>13</v>
      </c>
      <c r="U6" s="136"/>
      <c r="V6" s="135" t="s">
        <v>14</v>
      </c>
      <c r="W6" s="167"/>
      <c r="X6" s="163"/>
      <c r="Y6" s="135" t="s">
        <v>15</v>
      </c>
      <c r="Z6" s="136"/>
      <c r="AA6" s="135" t="s">
        <v>16</v>
      </c>
      <c r="AB6" s="136"/>
      <c r="AC6" s="135" t="s">
        <v>17</v>
      </c>
      <c r="AD6" s="136"/>
      <c r="AE6" s="155" t="s">
        <v>0</v>
      </c>
      <c r="AF6" s="136"/>
      <c r="AG6" s="155" t="s">
        <v>46</v>
      </c>
      <c r="AH6" s="136"/>
      <c r="AI6" s="139" t="s">
        <v>47</v>
      </c>
      <c r="AJ6" s="139" t="s">
        <v>48</v>
      </c>
      <c r="AK6" s="139" t="s">
        <v>49</v>
      </c>
      <c r="AL6" s="139" t="s">
        <v>1</v>
      </c>
      <c r="AN6" s="150" t="s">
        <v>60</v>
      </c>
      <c r="AO6" s="150" t="s">
        <v>61</v>
      </c>
      <c r="AP6" s="150" t="s">
        <v>62</v>
      </c>
      <c r="AQ6" s="150" t="s">
        <v>63</v>
      </c>
      <c r="AR6" s="150" t="s">
        <v>64</v>
      </c>
      <c r="AS6" s="150" t="s">
        <v>65</v>
      </c>
      <c r="AT6" s="150" t="s">
        <v>66</v>
      </c>
      <c r="AU6" s="150" t="s">
        <v>67</v>
      </c>
      <c r="AV6" s="150" t="s">
        <v>68</v>
      </c>
      <c r="AW6" s="150" t="s">
        <v>69</v>
      </c>
      <c r="AX6" s="150" t="s">
        <v>70</v>
      </c>
      <c r="AY6" s="150" t="s">
        <v>71</v>
      </c>
      <c r="AZ6" s="150" t="s">
        <v>60</v>
      </c>
      <c r="BA6" s="150" t="s">
        <v>61</v>
      </c>
      <c r="BB6" s="150" t="s">
        <v>62</v>
      </c>
      <c r="BC6" s="150" t="s">
        <v>63</v>
      </c>
      <c r="BD6" s="150" t="s">
        <v>64</v>
      </c>
      <c r="BE6" s="150" t="s">
        <v>65</v>
      </c>
      <c r="BF6" s="150" t="s">
        <v>66</v>
      </c>
      <c r="BG6" s="150" t="s">
        <v>67</v>
      </c>
      <c r="BH6" s="150" t="s">
        <v>68</v>
      </c>
      <c r="BI6" s="150" t="s">
        <v>69</v>
      </c>
      <c r="BJ6" s="150" t="s">
        <v>70</v>
      </c>
      <c r="BK6" s="150" t="s">
        <v>71</v>
      </c>
      <c r="BL6" s="149" t="s">
        <v>60</v>
      </c>
      <c r="BM6" s="149" t="s">
        <v>61</v>
      </c>
      <c r="BN6" s="149" t="s">
        <v>62</v>
      </c>
      <c r="BO6" s="149" t="s">
        <v>63</v>
      </c>
      <c r="BP6" s="149" t="s">
        <v>64</v>
      </c>
      <c r="BQ6" s="149" t="s">
        <v>65</v>
      </c>
      <c r="BR6" s="149" t="s">
        <v>66</v>
      </c>
      <c r="BS6" s="149" t="s">
        <v>67</v>
      </c>
      <c r="BT6" s="149" t="s">
        <v>68</v>
      </c>
      <c r="BU6" s="149" t="s">
        <v>69</v>
      </c>
      <c r="BV6" s="149" t="s">
        <v>70</v>
      </c>
      <c r="BW6" s="149" t="s">
        <v>71</v>
      </c>
      <c r="BY6" s="129"/>
      <c r="BZ6" s="129"/>
      <c r="CA6" s="148"/>
      <c r="CB6" s="148"/>
      <c r="CC6" s="148"/>
    </row>
    <row r="7" spans="1:81" ht="66" customHeight="1">
      <c r="A7" s="120"/>
      <c r="B7" s="120"/>
      <c r="C7" s="124"/>
      <c r="D7" s="124"/>
      <c r="E7" s="21"/>
      <c r="F7" s="21"/>
      <c r="G7" s="130"/>
      <c r="H7" s="22" t="s">
        <v>50</v>
      </c>
      <c r="I7" s="22" t="s">
        <v>82</v>
      </c>
      <c r="J7" s="156" t="s">
        <v>83</v>
      </c>
      <c r="K7" s="157"/>
      <c r="L7" s="156" t="s">
        <v>84</v>
      </c>
      <c r="M7" s="157"/>
      <c r="N7" s="156" t="s">
        <v>85</v>
      </c>
      <c r="O7" s="157"/>
      <c r="P7" s="156" t="s">
        <v>86</v>
      </c>
      <c r="Q7" s="157"/>
      <c r="R7" s="156" t="s">
        <v>87</v>
      </c>
      <c r="S7" s="157"/>
      <c r="T7" s="137"/>
      <c r="U7" s="138"/>
      <c r="V7" s="164"/>
      <c r="W7" s="168"/>
      <c r="X7" s="165"/>
      <c r="Y7" s="137"/>
      <c r="Z7" s="138"/>
      <c r="AA7" s="137"/>
      <c r="AB7" s="138"/>
      <c r="AC7" s="137"/>
      <c r="AD7" s="138"/>
      <c r="AE7" s="137"/>
      <c r="AF7" s="138"/>
      <c r="AG7" s="137"/>
      <c r="AH7" s="138"/>
      <c r="AI7" s="140"/>
      <c r="AJ7" s="141"/>
      <c r="AK7" s="141"/>
      <c r="AL7" s="14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Y7" s="129"/>
      <c r="BZ7" s="129"/>
      <c r="CA7" s="148"/>
      <c r="CB7" s="148"/>
      <c r="CC7" s="148"/>
    </row>
    <row r="8" spans="1:81" ht="9" customHeight="1">
      <c r="A8" s="120"/>
      <c r="B8" s="120"/>
      <c r="C8" s="125" t="s">
        <v>28</v>
      </c>
      <c r="D8" s="125" t="s">
        <v>28</v>
      </c>
      <c r="E8" s="21"/>
      <c r="F8" s="21"/>
      <c r="G8" s="128" t="s">
        <v>7</v>
      </c>
      <c r="H8" s="125" t="s">
        <v>7</v>
      </c>
      <c r="I8" s="125" t="s">
        <v>7</v>
      </c>
      <c r="J8" s="125" t="s">
        <v>51</v>
      </c>
      <c r="K8" s="125" t="s">
        <v>7</v>
      </c>
      <c r="L8" s="125" t="s">
        <v>51</v>
      </c>
      <c r="M8" s="125" t="s">
        <v>7</v>
      </c>
      <c r="N8" s="125" t="s">
        <v>51</v>
      </c>
      <c r="O8" s="125" t="s">
        <v>7</v>
      </c>
      <c r="P8" s="125" t="s">
        <v>51</v>
      </c>
      <c r="Q8" s="125" t="s">
        <v>7</v>
      </c>
      <c r="R8" s="125" t="s">
        <v>51</v>
      </c>
      <c r="S8" s="125" t="s">
        <v>7</v>
      </c>
      <c r="T8" s="160" t="s">
        <v>18</v>
      </c>
      <c r="U8" s="119" t="s">
        <v>7</v>
      </c>
      <c r="V8" s="139" t="s">
        <v>94</v>
      </c>
      <c r="W8" s="128" t="s">
        <v>28</v>
      </c>
      <c r="X8" s="128" t="s">
        <v>7</v>
      </c>
      <c r="Y8" s="119" t="s">
        <v>28</v>
      </c>
      <c r="Z8" s="119" t="s">
        <v>7</v>
      </c>
      <c r="AA8" s="119" t="s">
        <v>28</v>
      </c>
      <c r="AB8" s="119" t="s">
        <v>7</v>
      </c>
      <c r="AC8" s="119" t="s">
        <v>29</v>
      </c>
      <c r="AD8" s="119" t="s">
        <v>7</v>
      </c>
      <c r="AE8" s="119" t="s">
        <v>28</v>
      </c>
      <c r="AF8" s="119" t="s">
        <v>7</v>
      </c>
      <c r="AG8" s="119" t="s">
        <v>28</v>
      </c>
      <c r="AH8" s="119" t="s">
        <v>7</v>
      </c>
      <c r="AI8" s="119" t="s">
        <v>7</v>
      </c>
      <c r="AJ8" s="119" t="s">
        <v>7</v>
      </c>
      <c r="AK8" s="119" t="s">
        <v>7</v>
      </c>
      <c r="AL8" s="119" t="s">
        <v>7</v>
      </c>
      <c r="AN8" s="128" t="s">
        <v>52</v>
      </c>
      <c r="AO8" s="128" t="s">
        <v>53</v>
      </c>
      <c r="AP8" s="128" t="s">
        <v>53</v>
      </c>
      <c r="AQ8" s="128" t="s">
        <v>53</v>
      </c>
      <c r="AR8" s="128" t="s">
        <v>53</v>
      </c>
      <c r="AS8" s="128" t="s">
        <v>53</v>
      </c>
      <c r="AT8" s="128" t="s">
        <v>54</v>
      </c>
      <c r="AU8" s="128" t="s">
        <v>52</v>
      </c>
      <c r="AV8" s="128" t="s">
        <v>52</v>
      </c>
      <c r="AW8" s="128" t="s">
        <v>52</v>
      </c>
      <c r="AX8" s="128" t="s">
        <v>52</v>
      </c>
      <c r="AY8" s="128" t="s">
        <v>52</v>
      </c>
      <c r="AZ8" s="128" t="s">
        <v>52</v>
      </c>
      <c r="BA8" s="128" t="s">
        <v>53</v>
      </c>
      <c r="BB8" s="128" t="s">
        <v>53</v>
      </c>
      <c r="BC8" s="128" t="s">
        <v>53</v>
      </c>
      <c r="BD8" s="128" t="s">
        <v>53</v>
      </c>
      <c r="BE8" s="128" t="s">
        <v>53</v>
      </c>
      <c r="BF8" s="128" t="s">
        <v>72</v>
      </c>
      <c r="BG8" s="128" t="s">
        <v>52</v>
      </c>
      <c r="BH8" s="128" t="s">
        <v>52</v>
      </c>
      <c r="BI8" s="128" t="s">
        <v>52</v>
      </c>
      <c r="BJ8" s="128" t="s">
        <v>52</v>
      </c>
      <c r="BK8" s="128" t="s">
        <v>52</v>
      </c>
      <c r="BL8" s="148" t="s">
        <v>52</v>
      </c>
      <c r="BM8" s="148" t="s">
        <v>53</v>
      </c>
      <c r="BN8" s="148" t="s">
        <v>53</v>
      </c>
      <c r="BO8" s="148" t="s">
        <v>53</v>
      </c>
      <c r="BP8" s="148" t="s">
        <v>53</v>
      </c>
      <c r="BQ8" s="148" t="s">
        <v>53</v>
      </c>
      <c r="BR8" s="148" t="s">
        <v>72</v>
      </c>
      <c r="BS8" s="148" t="s">
        <v>52</v>
      </c>
      <c r="BT8" s="148" t="s">
        <v>52</v>
      </c>
      <c r="BU8" s="148" t="s">
        <v>52</v>
      </c>
      <c r="BV8" s="148" t="s">
        <v>52</v>
      </c>
      <c r="BW8" s="148" t="s">
        <v>52</v>
      </c>
      <c r="BY8" s="129"/>
      <c r="BZ8" s="129"/>
      <c r="CA8" s="148"/>
      <c r="CB8" s="148"/>
      <c r="CC8" s="148"/>
    </row>
    <row r="9" spans="1:81" ht="9.75" customHeight="1">
      <c r="A9" s="120"/>
      <c r="B9" s="120"/>
      <c r="C9" s="126"/>
      <c r="D9" s="126"/>
      <c r="E9" s="21"/>
      <c r="F9" s="21"/>
      <c r="G9" s="129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61"/>
      <c r="U9" s="120"/>
      <c r="V9" s="166"/>
      <c r="W9" s="129"/>
      <c r="X9" s="129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Y9" s="129"/>
      <c r="BZ9" s="129"/>
      <c r="CA9" s="148"/>
      <c r="CB9" s="148"/>
      <c r="CC9" s="148"/>
    </row>
    <row r="10" spans="1:81" ht="24.75" customHeight="1">
      <c r="A10" s="121"/>
      <c r="B10" s="121"/>
      <c r="C10" s="127"/>
      <c r="D10" s="127"/>
      <c r="E10" s="23"/>
      <c r="F10" s="23"/>
      <c r="G10" s="130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62"/>
      <c r="U10" s="121"/>
      <c r="V10" s="141"/>
      <c r="W10" s="130"/>
      <c r="X10" s="130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Y10" s="130"/>
      <c r="BZ10" s="130"/>
      <c r="CA10" s="148"/>
      <c r="CB10" s="148"/>
      <c r="CC10" s="148"/>
    </row>
    <row r="11" spans="1:81" ht="12" customHeight="1">
      <c r="A11" s="24" t="s">
        <v>8</v>
      </c>
      <c r="B11" s="24" t="s">
        <v>9</v>
      </c>
      <c r="C11" s="24"/>
      <c r="D11" s="24"/>
      <c r="E11" s="24"/>
      <c r="F11" s="24"/>
      <c r="G11" s="24">
        <v>3</v>
      </c>
      <c r="H11" s="24">
        <v>4</v>
      </c>
      <c r="I11" s="24">
        <v>5</v>
      </c>
      <c r="J11" s="24"/>
      <c r="K11" s="24">
        <v>6</v>
      </c>
      <c r="L11" s="24"/>
      <c r="M11" s="24">
        <v>7</v>
      </c>
      <c r="N11" s="24"/>
      <c r="O11" s="24">
        <v>8</v>
      </c>
      <c r="P11" s="24"/>
      <c r="Q11" s="24">
        <v>9</v>
      </c>
      <c r="R11" s="24"/>
      <c r="S11" s="24">
        <v>10</v>
      </c>
      <c r="T11" s="24">
        <v>11</v>
      </c>
      <c r="U11" s="24">
        <v>12</v>
      </c>
      <c r="V11" s="24">
        <v>13</v>
      </c>
      <c r="W11" s="24">
        <v>14</v>
      </c>
      <c r="X11" s="24">
        <v>15</v>
      </c>
      <c r="Y11" s="24">
        <v>16</v>
      </c>
      <c r="Z11" s="24">
        <v>17</v>
      </c>
      <c r="AA11" s="24">
        <v>18</v>
      </c>
      <c r="AB11" s="24">
        <v>19</v>
      </c>
      <c r="AC11" s="24">
        <v>20</v>
      </c>
      <c r="AD11" s="24">
        <v>21</v>
      </c>
      <c r="AE11" s="24">
        <v>22</v>
      </c>
      <c r="AF11" s="24">
        <v>23</v>
      </c>
      <c r="AG11" s="24">
        <v>24</v>
      </c>
      <c r="AH11" s="24">
        <v>25</v>
      </c>
      <c r="AI11" s="24">
        <v>26</v>
      </c>
      <c r="AJ11" s="24">
        <v>27</v>
      </c>
      <c r="AK11" s="24">
        <v>28</v>
      </c>
      <c r="AL11" s="24">
        <v>29</v>
      </c>
      <c r="AN11" s="24">
        <v>30</v>
      </c>
      <c r="AO11" s="24">
        <v>31</v>
      </c>
      <c r="AP11" s="24">
        <v>32</v>
      </c>
      <c r="AQ11" s="24">
        <v>33</v>
      </c>
      <c r="AR11" s="24">
        <v>34</v>
      </c>
      <c r="AS11" s="24">
        <v>35</v>
      </c>
      <c r="AT11" s="24">
        <v>41</v>
      </c>
      <c r="AU11" s="24">
        <v>42</v>
      </c>
      <c r="AV11" s="24">
        <v>43</v>
      </c>
      <c r="AW11" s="24">
        <v>44</v>
      </c>
      <c r="AX11" s="24">
        <v>45</v>
      </c>
      <c r="AY11" s="24">
        <v>46</v>
      </c>
      <c r="AZ11" s="24">
        <v>36</v>
      </c>
      <c r="BA11" s="24">
        <v>37</v>
      </c>
      <c r="BB11" s="24">
        <v>38</v>
      </c>
      <c r="BC11" s="24">
        <v>39</v>
      </c>
      <c r="BD11" s="24">
        <v>40</v>
      </c>
      <c r="BE11" s="24">
        <v>41</v>
      </c>
      <c r="BF11" s="24">
        <v>48</v>
      </c>
      <c r="BG11" s="24">
        <v>49</v>
      </c>
      <c r="BH11" s="24">
        <v>50</v>
      </c>
      <c r="BI11" s="24">
        <v>51</v>
      </c>
      <c r="BJ11" s="24">
        <v>52</v>
      </c>
      <c r="BK11" s="24">
        <v>53</v>
      </c>
      <c r="BL11" s="24">
        <v>42</v>
      </c>
      <c r="BM11" s="24">
        <v>43</v>
      </c>
      <c r="BN11" s="24">
        <v>44</v>
      </c>
      <c r="BO11" s="24">
        <v>45</v>
      </c>
      <c r="BP11" s="24">
        <v>46</v>
      </c>
      <c r="BQ11" s="24">
        <v>47</v>
      </c>
      <c r="BR11" s="24">
        <v>60</v>
      </c>
      <c r="BS11" s="24">
        <v>61</v>
      </c>
      <c r="BT11" s="24">
        <v>62</v>
      </c>
      <c r="BU11" s="24">
        <v>63</v>
      </c>
      <c r="BV11" s="24">
        <v>64</v>
      </c>
      <c r="BW11" s="24">
        <v>65</v>
      </c>
      <c r="BY11" s="25"/>
      <c r="BZ11" s="25"/>
      <c r="CA11" s="25"/>
      <c r="CB11" s="25"/>
    </row>
    <row r="12" spans="1:81" s="4" customFormat="1" ht="29.25" customHeight="1">
      <c r="A12" s="102" t="s">
        <v>102</v>
      </c>
      <c r="B12" s="102"/>
      <c r="C12" s="26" t="e">
        <f>#REF!+#REF!</f>
        <v>#REF!</v>
      </c>
      <c r="D12" s="27"/>
      <c r="E12" s="28"/>
      <c r="F12" s="28"/>
      <c r="G12" s="26">
        <f>G15+G18+G23</f>
        <v>6645304.3700000001</v>
      </c>
      <c r="H12" s="26">
        <f>H15+H18+H23</f>
        <v>0</v>
      </c>
      <c r="I12" s="26">
        <f>I15+I18+I23</f>
        <v>0</v>
      </c>
      <c r="J12" s="26">
        <f>J15+J18+J23</f>
        <v>0</v>
      </c>
      <c r="K12" s="26">
        <f>K15+K18+K23</f>
        <v>0</v>
      </c>
      <c r="L12" s="26">
        <f>L15+L18+L23</f>
        <v>0</v>
      </c>
      <c r="M12" s="26">
        <f>M15+M18+M23</f>
        <v>0</v>
      </c>
      <c r="N12" s="26">
        <f>N15+N18+N23</f>
        <v>0</v>
      </c>
      <c r="O12" s="26">
        <f>O15+O18+O23</f>
        <v>0</v>
      </c>
      <c r="P12" s="26">
        <f>P15+P18+P23</f>
        <v>0</v>
      </c>
      <c r="Q12" s="26">
        <f>Q15+Q18+Q23</f>
        <v>0</v>
      </c>
      <c r="R12" s="26">
        <f>R15+R18+R23</f>
        <v>0</v>
      </c>
      <c r="S12" s="26">
        <f>S15+S18+S23</f>
        <v>0</v>
      </c>
      <c r="T12" s="26">
        <f>T15+T18+T23</f>
        <v>0</v>
      </c>
      <c r="U12" s="26">
        <f>U15+U18+U23</f>
        <v>0</v>
      </c>
      <c r="V12" s="28" t="s">
        <v>25</v>
      </c>
      <c r="W12" s="26">
        <f>W15+W18+W23</f>
        <v>1645.5</v>
      </c>
      <c r="X12" s="26">
        <f>X15+X18+X23</f>
        <v>6346265.6699999999</v>
      </c>
      <c r="Y12" s="26">
        <f>Y15+Y18+Y23</f>
        <v>0</v>
      </c>
      <c r="Z12" s="26">
        <f>Z15+Z18+Z23</f>
        <v>0</v>
      </c>
      <c r="AA12" s="26">
        <f>AA15+AA18+AA23</f>
        <v>0</v>
      </c>
      <c r="AB12" s="26">
        <f>AB15+AB18+AB23</f>
        <v>0</v>
      </c>
      <c r="AC12" s="26">
        <f>AC15+AC18+AC23</f>
        <v>0</v>
      </c>
      <c r="AD12" s="26">
        <f>AD15+AD18+AD23</f>
        <v>0</v>
      </c>
      <c r="AE12" s="26">
        <f>AE15+AE18+AE23</f>
        <v>0</v>
      </c>
      <c r="AF12" s="26">
        <f>AF15+AF18+AF23</f>
        <v>0</v>
      </c>
      <c r="AG12" s="26">
        <f>AG15+AG18+AG23</f>
        <v>0</v>
      </c>
      <c r="AH12" s="26">
        <f>AH15+AH18+AH23</f>
        <v>0</v>
      </c>
      <c r="AI12" s="26">
        <f>AI15+AI18+AI23</f>
        <v>0</v>
      </c>
      <c r="AJ12" s="26">
        <f>AJ15+AJ18+AJ23</f>
        <v>199359.13</v>
      </c>
      <c r="AK12" s="26">
        <f>AK15+AK18+AK23</f>
        <v>99679.57</v>
      </c>
      <c r="AL12" s="26">
        <f>AL15+AL18+AL23</f>
        <v>0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142" t="s">
        <v>80</v>
      </c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4"/>
      <c r="BY12" s="135" t="s">
        <v>81</v>
      </c>
      <c r="BZ12" s="163"/>
      <c r="CA12" s="131" t="s">
        <v>79</v>
      </c>
      <c r="CB12" s="131"/>
      <c r="CC12" s="131"/>
    </row>
    <row r="13" spans="1:81" s="4" customFormat="1" ht="15" customHeight="1">
      <c r="A13" s="158" t="s">
        <v>88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30"/>
      <c r="BL13" s="145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7"/>
      <c r="BY13" s="164"/>
      <c r="BZ13" s="165"/>
      <c r="CA13" s="131"/>
      <c r="CB13" s="131"/>
      <c r="CC13" s="131"/>
    </row>
    <row r="14" spans="1:81" s="4" customFormat="1" ht="16.5" customHeight="1">
      <c r="A14" s="113" t="s">
        <v>101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5"/>
      <c r="AN14" s="31" t="e">
        <f>I14/#REF!</f>
        <v>#REF!</v>
      </c>
      <c r="AO14" s="31" t="e">
        <f t="shared" ref="AO14:AO15" si="0">K14/J14</f>
        <v>#DIV/0!</v>
      </c>
      <c r="AP14" s="31" t="e">
        <f t="shared" ref="AP14:AP15" si="1">M14/L14</f>
        <v>#DIV/0!</v>
      </c>
      <c r="AQ14" s="31" t="e">
        <f t="shared" ref="AQ14:AQ15" si="2">O14/N14</f>
        <v>#DIV/0!</v>
      </c>
      <c r="AR14" s="31" t="e">
        <f t="shared" ref="AR14:AR15" si="3">Q14/P14</f>
        <v>#DIV/0!</v>
      </c>
      <c r="AS14" s="31" t="e">
        <f t="shared" ref="AS14:AS15" si="4">S14/R14</f>
        <v>#DIV/0!</v>
      </c>
      <c r="AT14" s="31" t="e">
        <f t="shared" ref="AT14:AT15" si="5">U14/T14</f>
        <v>#DIV/0!</v>
      </c>
      <c r="AU14" s="31" t="e">
        <f t="shared" ref="AU14:AU15" si="6">X14/W14</f>
        <v>#DIV/0!</v>
      </c>
      <c r="AV14" s="31" t="e">
        <f t="shared" ref="AV14:AV15" si="7">Z14/Y14</f>
        <v>#DIV/0!</v>
      </c>
      <c r="AW14" s="31" t="e">
        <f t="shared" ref="AW14:AW15" si="8">AB14/AA14</f>
        <v>#DIV/0!</v>
      </c>
      <c r="AX14" s="31" t="e">
        <f t="shared" ref="AX14:AX15" si="9">AH14/AG14</f>
        <v>#DIV/0!</v>
      </c>
      <c r="AY14" s="31" t="e">
        <f>AI14/#REF!</f>
        <v>#REF!</v>
      </c>
      <c r="AZ14" s="31">
        <v>730.08</v>
      </c>
      <c r="BA14" s="31">
        <v>2070.12</v>
      </c>
      <c r="BB14" s="31">
        <v>848.92</v>
      </c>
      <c r="BC14" s="31">
        <v>819.73</v>
      </c>
      <c r="BD14" s="31">
        <v>611.5</v>
      </c>
      <c r="BE14" s="31">
        <v>1080.04</v>
      </c>
      <c r="BF14" s="31">
        <v>2671800.0099999998</v>
      </c>
      <c r="BG14" s="31">
        <f t="shared" ref="BG14:BG15" si="10">IF(V14="ПК",4607.6,4422.85)</f>
        <v>4422.8500000000004</v>
      </c>
      <c r="BH14" s="31">
        <v>8748.57</v>
      </c>
      <c r="BI14" s="31">
        <v>3389.61</v>
      </c>
      <c r="BJ14" s="31">
        <v>5995.76</v>
      </c>
      <c r="BK14" s="31">
        <v>548.62</v>
      </c>
      <c r="BL14" s="32" t="e">
        <f t="shared" ref="BL14:BW15" si="11">IF(AN14&gt;AZ14, "+", " ")</f>
        <v>#REF!</v>
      </c>
      <c r="BM14" s="32" t="e">
        <f t="shared" si="11"/>
        <v>#DIV/0!</v>
      </c>
      <c r="BN14" s="32" t="e">
        <f t="shared" si="11"/>
        <v>#DIV/0!</v>
      </c>
      <c r="BO14" s="32" t="e">
        <f t="shared" si="11"/>
        <v>#DIV/0!</v>
      </c>
      <c r="BP14" s="32" t="e">
        <f t="shared" si="11"/>
        <v>#DIV/0!</v>
      </c>
      <c r="BQ14" s="32" t="e">
        <f t="shared" si="11"/>
        <v>#DIV/0!</v>
      </c>
      <c r="BR14" s="32" t="e">
        <f t="shared" si="11"/>
        <v>#DIV/0!</v>
      </c>
      <c r="BS14" s="32" t="e">
        <f t="shared" si="11"/>
        <v>#DIV/0!</v>
      </c>
      <c r="BT14" s="32" t="e">
        <f t="shared" si="11"/>
        <v>#DIV/0!</v>
      </c>
      <c r="BU14" s="32" t="e">
        <f t="shared" si="11"/>
        <v>#DIV/0!</v>
      </c>
      <c r="BV14" s="32" t="e">
        <f t="shared" si="11"/>
        <v>#DIV/0!</v>
      </c>
      <c r="BW14" s="32" t="e">
        <f t="shared" si="11"/>
        <v>#REF!</v>
      </c>
      <c r="BY14" s="33" t="e">
        <f t="shared" ref="BY14:BY15" si="12">AJ14/G14*100</f>
        <v>#DIV/0!</v>
      </c>
      <c r="BZ14" s="34" t="e">
        <f t="shared" ref="BZ14:BZ15" si="13">AK14/G14*100</f>
        <v>#DIV/0!</v>
      </c>
      <c r="CA14" s="35" t="e">
        <f t="shared" ref="CA14:CA15" si="14">G14/W14</f>
        <v>#DIV/0!</v>
      </c>
      <c r="CB14" s="31">
        <f t="shared" ref="CB14:CB15" si="15">IF(V14="ПК",4814.95,4621.88)</f>
        <v>4621.88</v>
      </c>
      <c r="CC14" s="36" t="e">
        <f t="shared" ref="CC14:CC15" si="16">IF(CA14&gt;CB14, "+", " ")</f>
        <v>#DIV/0!</v>
      </c>
    </row>
    <row r="15" spans="1:81" s="4" customFormat="1" ht="43.5" customHeight="1">
      <c r="A15" s="102" t="s">
        <v>107</v>
      </c>
      <c r="B15" s="102"/>
      <c r="C15" s="38" t="e">
        <f>SUM(#REF!)</f>
        <v>#REF!</v>
      </c>
      <c r="D15" s="43"/>
      <c r="E15" s="44"/>
      <c r="F15" s="44"/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44" t="s">
        <v>25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N15" s="31" t="e">
        <f>I15/#REF!</f>
        <v>#REF!</v>
      </c>
      <c r="AO15" s="31" t="e">
        <f t="shared" si="0"/>
        <v>#DIV/0!</v>
      </c>
      <c r="AP15" s="31" t="e">
        <f t="shared" si="1"/>
        <v>#DIV/0!</v>
      </c>
      <c r="AQ15" s="31" t="e">
        <f t="shared" si="2"/>
        <v>#DIV/0!</v>
      </c>
      <c r="AR15" s="31" t="e">
        <f t="shared" si="3"/>
        <v>#DIV/0!</v>
      </c>
      <c r="AS15" s="31" t="e">
        <f t="shared" si="4"/>
        <v>#DIV/0!</v>
      </c>
      <c r="AT15" s="31" t="e">
        <f t="shared" si="5"/>
        <v>#DIV/0!</v>
      </c>
      <c r="AU15" s="31" t="e">
        <f t="shared" si="6"/>
        <v>#DIV/0!</v>
      </c>
      <c r="AV15" s="31" t="e">
        <f t="shared" si="7"/>
        <v>#DIV/0!</v>
      </c>
      <c r="AW15" s="31" t="e">
        <f t="shared" si="8"/>
        <v>#DIV/0!</v>
      </c>
      <c r="AX15" s="31" t="e">
        <f t="shared" si="9"/>
        <v>#DIV/0!</v>
      </c>
      <c r="AY15" s="31" t="e">
        <f>AI15/#REF!</f>
        <v>#REF!</v>
      </c>
      <c r="AZ15" s="31">
        <v>730.08</v>
      </c>
      <c r="BA15" s="31">
        <v>2070.12</v>
      </c>
      <c r="BB15" s="31">
        <v>848.92</v>
      </c>
      <c r="BC15" s="31">
        <v>819.73</v>
      </c>
      <c r="BD15" s="31">
        <v>611.5</v>
      </c>
      <c r="BE15" s="31">
        <v>1080.04</v>
      </c>
      <c r="BF15" s="31">
        <v>2671800.0099999998</v>
      </c>
      <c r="BG15" s="31">
        <f t="shared" si="10"/>
        <v>4422.8500000000004</v>
      </c>
      <c r="BH15" s="31">
        <v>8748.57</v>
      </c>
      <c r="BI15" s="31">
        <v>3389.61</v>
      </c>
      <c r="BJ15" s="31">
        <v>5995.76</v>
      </c>
      <c r="BK15" s="31">
        <v>548.62</v>
      </c>
      <c r="BL15" s="32" t="e">
        <f t="shared" si="11"/>
        <v>#REF!</v>
      </c>
      <c r="BM15" s="32" t="e">
        <f t="shared" si="11"/>
        <v>#DIV/0!</v>
      </c>
      <c r="BN15" s="32" t="e">
        <f t="shared" si="11"/>
        <v>#DIV/0!</v>
      </c>
      <c r="BO15" s="32" t="e">
        <f t="shared" si="11"/>
        <v>#DIV/0!</v>
      </c>
      <c r="BP15" s="32" t="e">
        <f t="shared" si="11"/>
        <v>#DIV/0!</v>
      </c>
      <c r="BQ15" s="32" t="e">
        <f t="shared" si="11"/>
        <v>#DIV/0!</v>
      </c>
      <c r="BR15" s="32" t="e">
        <f t="shared" si="11"/>
        <v>#DIV/0!</v>
      </c>
      <c r="BS15" s="32" t="e">
        <f t="shared" si="11"/>
        <v>#DIV/0!</v>
      </c>
      <c r="BT15" s="32" t="e">
        <f t="shared" si="11"/>
        <v>#DIV/0!</v>
      </c>
      <c r="BU15" s="32" t="e">
        <f t="shared" si="11"/>
        <v>#DIV/0!</v>
      </c>
      <c r="BV15" s="32" t="e">
        <f t="shared" si="11"/>
        <v>#DIV/0!</v>
      </c>
      <c r="BW15" s="32" t="e">
        <f t="shared" si="11"/>
        <v>#REF!</v>
      </c>
      <c r="BY15" s="33" t="e">
        <f t="shared" si="12"/>
        <v>#DIV/0!</v>
      </c>
      <c r="BZ15" s="34" t="e">
        <f t="shared" si="13"/>
        <v>#DIV/0!</v>
      </c>
      <c r="CA15" s="35" t="e">
        <f t="shared" si="14"/>
        <v>#DIV/0!</v>
      </c>
      <c r="CB15" s="31">
        <f t="shared" si="15"/>
        <v>4621.88</v>
      </c>
      <c r="CC15" s="36" t="e">
        <f t="shared" si="16"/>
        <v>#DIV/0!</v>
      </c>
    </row>
    <row r="16" spans="1:81" s="4" customFormat="1" ht="18" customHeight="1">
      <c r="A16" s="113" t="s">
        <v>89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5"/>
      <c r="AN16" s="31" t="e">
        <f>I16/#REF!</f>
        <v>#REF!</v>
      </c>
      <c r="AO16" s="31" t="e">
        <f t="shared" ref="AO16" si="17">K16/J16</f>
        <v>#DIV/0!</v>
      </c>
      <c r="AP16" s="31" t="e">
        <f t="shared" ref="AP16" si="18">M16/L16</f>
        <v>#DIV/0!</v>
      </c>
      <c r="AQ16" s="31" t="e">
        <f t="shared" ref="AQ16" si="19">O16/N16</f>
        <v>#DIV/0!</v>
      </c>
      <c r="AR16" s="31" t="e">
        <f t="shared" ref="AR16" si="20">Q16/P16</f>
        <v>#DIV/0!</v>
      </c>
      <c r="AS16" s="31" t="e">
        <f t="shared" ref="AS16" si="21">S16/R16</f>
        <v>#DIV/0!</v>
      </c>
      <c r="AT16" s="31" t="e">
        <f t="shared" ref="AT16" si="22">U16/T16</f>
        <v>#DIV/0!</v>
      </c>
      <c r="AU16" s="31" t="e">
        <f t="shared" ref="AU16" si="23">X16/W16</f>
        <v>#DIV/0!</v>
      </c>
      <c r="AV16" s="31" t="e">
        <f t="shared" ref="AV16" si="24">Z16/Y16</f>
        <v>#DIV/0!</v>
      </c>
      <c r="AW16" s="31" t="e">
        <f t="shared" ref="AW16" si="25">AB16/AA16</f>
        <v>#DIV/0!</v>
      </c>
      <c r="AX16" s="31" t="e">
        <f t="shared" ref="AX16" si="26">AH16/AG16</f>
        <v>#DIV/0!</v>
      </c>
      <c r="AY16" s="31" t="e">
        <f>AI16/#REF!</f>
        <v>#REF!</v>
      </c>
      <c r="AZ16" s="31">
        <v>766.59</v>
      </c>
      <c r="BA16" s="31">
        <v>2173.62</v>
      </c>
      <c r="BB16" s="31">
        <v>891.36</v>
      </c>
      <c r="BC16" s="31">
        <v>860.72</v>
      </c>
      <c r="BD16" s="31">
        <v>1699.83</v>
      </c>
      <c r="BE16" s="31">
        <v>1134.04</v>
      </c>
      <c r="BF16" s="31">
        <v>2338035</v>
      </c>
      <c r="BG16" s="31">
        <f>IF(V16="ПК",4837.98,4644)</f>
        <v>4644</v>
      </c>
      <c r="BH16" s="31">
        <v>9186</v>
      </c>
      <c r="BI16" s="31">
        <v>3559.09</v>
      </c>
      <c r="BJ16" s="31">
        <v>6295.55</v>
      </c>
      <c r="BK16" s="31">
        <f>105042.09+358512+470547</f>
        <v>934101.09</v>
      </c>
      <c r="BL16" s="32" t="e">
        <f t="shared" ref="BL16" si="27">IF(AN16&gt;AZ16, "+", " ")</f>
        <v>#REF!</v>
      </c>
      <c r="BM16" s="32" t="e">
        <f t="shared" ref="BM16" si="28">IF(AO16&gt;BA16, "+", " ")</f>
        <v>#DIV/0!</v>
      </c>
      <c r="BN16" s="32" t="e">
        <f t="shared" ref="BN16" si="29">IF(AP16&gt;BB16, "+", " ")</f>
        <v>#DIV/0!</v>
      </c>
      <c r="BO16" s="32" t="e">
        <f t="shared" ref="BO16" si="30">IF(AQ16&gt;BC16, "+", " ")</f>
        <v>#DIV/0!</v>
      </c>
      <c r="BP16" s="32" t="e">
        <f t="shared" ref="BP16" si="31">IF(AR16&gt;BD16, "+", " ")</f>
        <v>#DIV/0!</v>
      </c>
      <c r="BQ16" s="32" t="e">
        <f t="shared" ref="BQ16" si="32">IF(AS16&gt;BE16, "+", " ")</f>
        <v>#DIV/0!</v>
      </c>
      <c r="BR16" s="32" t="e">
        <f t="shared" ref="BR16" si="33">IF(AT16&gt;BF16, "+", " ")</f>
        <v>#DIV/0!</v>
      </c>
      <c r="BS16" s="32" t="e">
        <f t="shared" ref="BS16" si="34">IF(AU16&gt;BG16, "+", " ")</f>
        <v>#DIV/0!</v>
      </c>
      <c r="BT16" s="32" t="e">
        <f t="shared" ref="BT16" si="35">IF(AV16&gt;BH16, "+", " ")</f>
        <v>#DIV/0!</v>
      </c>
      <c r="BU16" s="32" t="e">
        <f t="shared" ref="BU16" si="36">IF(AW16&gt;BI16, "+", " ")</f>
        <v>#DIV/0!</v>
      </c>
      <c r="BV16" s="32" t="e">
        <f t="shared" ref="BV16" si="37">IF(AX16&gt;BJ16, "+", " ")</f>
        <v>#DIV/0!</v>
      </c>
      <c r="BW16" s="32" t="e">
        <f t="shared" ref="BW16" si="38">IF(AY16&gt;BK16, "+", " ")</f>
        <v>#REF!</v>
      </c>
      <c r="BY16" s="33" t="e">
        <f t="shared" ref="BY16" si="39">AJ16/G16*100</f>
        <v>#DIV/0!</v>
      </c>
      <c r="BZ16" s="34" t="e">
        <f t="shared" ref="BZ16" si="40">AK16/G16*100</f>
        <v>#DIV/0!</v>
      </c>
      <c r="CA16" s="35" t="e">
        <f t="shared" ref="CA16" si="41">G16/W16</f>
        <v>#DIV/0!</v>
      </c>
      <c r="CB16" s="31">
        <f>IF(V16="ПК",5055.69,4852.98)</f>
        <v>4852.9799999999996</v>
      </c>
      <c r="CC16" s="36" t="e">
        <f t="shared" ref="CC16" si="42">IF(CA16&gt;CB16, "+", " ")</f>
        <v>#DIV/0!</v>
      </c>
    </row>
    <row r="17" spans="1:82" s="4" customFormat="1" ht="19.5" customHeight="1">
      <c r="A17" s="113" t="s">
        <v>101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N17" s="31" t="e">
        <f>I17/#REF!</f>
        <v>#REF!</v>
      </c>
      <c r="AO17" s="31" t="e">
        <f t="shared" ref="AO17:AO18" si="43">K17/J17</f>
        <v>#DIV/0!</v>
      </c>
      <c r="AP17" s="31" t="e">
        <f t="shared" ref="AP17:AP18" si="44">M17/L17</f>
        <v>#DIV/0!</v>
      </c>
      <c r="AQ17" s="31" t="e">
        <f t="shared" ref="AQ17:AQ18" si="45">O17/N17</f>
        <v>#DIV/0!</v>
      </c>
      <c r="AR17" s="31" t="e">
        <f t="shared" ref="AR17:AR18" si="46">Q17/P17</f>
        <v>#DIV/0!</v>
      </c>
      <c r="AS17" s="31" t="e">
        <f t="shared" ref="AS17:AS18" si="47">S17/R17</f>
        <v>#DIV/0!</v>
      </c>
      <c r="AT17" s="31" t="e">
        <f t="shared" ref="AT17:AT18" si="48">U17/T17</f>
        <v>#DIV/0!</v>
      </c>
      <c r="AU17" s="31" t="e">
        <f t="shared" ref="AU17:AU18" si="49">X17/W17</f>
        <v>#DIV/0!</v>
      </c>
      <c r="AV17" s="31" t="e">
        <f t="shared" ref="AV17:AV18" si="50">Z17/Y17</f>
        <v>#DIV/0!</v>
      </c>
      <c r="AW17" s="31" t="e">
        <f t="shared" ref="AW17:AW18" si="51">AB17/AA17</f>
        <v>#DIV/0!</v>
      </c>
      <c r="AX17" s="31" t="e">
        <f t="shared" ref="AX17:AX18" si="52">AH17/AG17</f>
        <v>#DIV/0!</v>
      </c>
      <c r="AY17" s="31" t="e">
        <f>AI17/#REF!</f>
        <v>#REF!</v>
      </c>
      <c r="AZ17" s="31">
        <v>730.08</v>
      </c>
      <c r="BA17" s="31">
        <v>2070.12</v>
      </c>
      <c r="BB17" s="31">
        <v>848.92</v>
      </c>
      <c r="BC17" s="31">
        <v>819.73</v>
      </c>
      <c r="BD17" s="31">
        <v>611.5</v>
      </c>
      <c r="BE17" s="31">
        <v>1080.04</v>
      </c>
      <c r="BF17" s="31">
        <v>2671800.0099999998</v>
      </c>
      <c r="BG17" s="31">
        <f t="shared" ref="BG17:BG18" si="53">IF(V17="ПК",4607.6,4422.85)</f>
        <v>4422.8500000000004</v>
      </c>
      <c r="BH17" s="31">
        <v>8748.57</v>
      </c>
      <c r="BI17" s="31">
        <v>3389.61</v>
      </c>
      <c r="BJ17" s="31">
        <v>5995.76</v>
      </c>
      <c r="BK17" s="31">
        <v>548.62</v>
      </c>
      <c r="BL17" s="32" t="e">
        <f t="shared" ref="BL17:BW18" si="54">IF(AN17&gt;AZ17, "+", " ")</f>
        <v>#REF!</v>
      </c>
      <c r="BM17" s="32" t="e">
        <f t="shared" si="54"/>
        <v>#DIV/0!</v>
      </c>
      <c r="BN17" s="32" t="e">
        <f t="shared" si="54"/>
        <v>#DIV/0!</v>
      </c>
      <c r="BO17" s="32" t="e">
        <f t="shared" si="54"/>
        <v>#DIV/0!</v>
      </c>
      <c r="BP17" s="32" t="e">
        <f t="shared" si="54"/>
        <v>#DIV/0!</v>
      </c>
      <c r="BQ17" s="32" t="e">
        <f t="shared" si="54"/>
        <v>#DIV/0!</v>
      </c>
      <c r="BR17" s="32" t="e">
        <f t="shared" si="54"/>
        <v>#DIV/0!</v>
      </c>
      <c r="BS17" s="32" t="e">
        <f t="shared" si="54"/>
        <v>#DIV/0!</v>
      </c>
      <c r="BT17" s="32" t="e">
        <f t="shared" si="54"/>
        <v>#DIV/0!</v>
      </c>
      <c r="BU17" s="32" t="e">
        <f t="shared" si="54"/>
        <v>#DIV/0!</v>
      </c>
      <c r="BV17" s="32" t="e">
        <f t="shared" si="54"/>
        <v>#DIV/0!</v>
      </c>
      <c r="BW17" s="32" t="e">
        <f t="shared" si="54"/>
        <v>#REF!</v>
      </c>
      <c r="BY17" s="33" t="e">
        <f t="shared" ref="BY17:BY18" si="55">AJ17/G17*100</f>
        <v>#DIV/0!</v>
      </c>
      <c r="BZ17" s="34" t="e">
        <f t="shared" ref="BZ17:BZ18" si="56">AK17/G17*100</f>
        <v>#DIV/0!</v>
      </c>
      <c r="CA17" s="35" t="e">
        <f t="shared" ref="CA17:CA18" si="57">G17/W17</f>
        <v>#DIV/0!</v>
      </c>
      <c r="CB17" s="31">
        <f t="shared" ref="CB17:CB18" si="58">IF(V17="ПК",4814.95,4621.88)</f>
        <v>4621.88</v>
      </c>
      <c r="CC17" s="36" t="e">
        <f t="shared" ref="CC17:CC18" si="59">IF(CA17&gt;CB17, "+", " ")</f>
        <v>#DIV/0!</v>
      </c>
    </row>
    <row r="18" spans="1:82" s="4" customFormat="1" ht="43.5" customHeight="1">
      <c r="A18" s="102" t="s">
        <v>106</v>
      </c>
      <c r="B18" s="102"/>
      <c r="C18" s="38" t="e">
        <f>SUM(#REF!)</f>
        <v>#REF!</v>
      </c>
      <c r="D18" s="43"/>
      <c r="E18" s="44"/>
      <c r="F18" s="44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44" t="s">
        <v>25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N18" s="31" t="e">
        <f>I18/#REF!</f>
        <v>#REF!</v>
      </c>
      <c r="AO18" s="31" t="e">
        <f t="shared" si="43"/>
        <v>#DIV/0!</v>
      </c>
      <c r="AP18" s="31" t="e">
        <f t="shared" si="44"/>
        <v>#DIV/0!</v>
      </c>
      <c r="AQ18" s="31" t="e">
        <f t="shared" si="45"/>
        <v>#DIV/0!</v>
      </c>
      <c r="AR18" s="31" t="e">
        <f t="shared" si="46"/>
        <v>#DIV/0!</v>
      </c>
      <c r="AS18" s="31" t="e">
        <f t="shared" si="47"/>
        <v>#DIV/0!</v>
      </c>
      <c r="AT18" s="31" t="e">
        <f t="shared" si="48"/>
        <v>#DIV/0!</v>
      </c>
      <c r="AU18" s="31" t="e">
        <f t="shared" si="49"/>
        <v>#DIV/0!</v>
      </c>
      <c r="AV18" s="31" t="e">
        <f t="shared" si="50"/>
        <v>#DIV/0!</v>
      </c>
      <c r="AW18" s="31" t="e">
        <f t="shared" si="51"/>
        <v>#DIV/0!</v>
      </c>
      <c r="AX18" s="31" t="e">
        <f t="shared" si="52"/>
        <v>#DIV/0!</v>
      </c>
      <c r="AY18" s="31" t="e">
        <f>AI18/#REF!</f>
        <v>#REF!</v>
      </c>
      <c r="AZ18" s="31">
        <v>730.08</v>
      </c>
      <c r="BA18" s="31">
        <v>2070.12</v>
      </c>
      <c r="BB18" s="31">
        <v>848.92</v>
      </c>
      <c r="BC18" s="31">
        <v>819.73</v>
      </c>
      <c r="BD18" s="31">
        <v>611.5</v>
      </c>
      <c r="BE18" s="31">
        <v>1080.04</v>
      </c>
      <c r="BF18" s="31">
        <v>2671800.0099999998</v>
      </c>
      <c r="BG18" s="31">
        <f t="shared" si="53"/>
        <v>4422.8500000000004</v>
      </c>
      <c r="BH18" s="31">
        <v>8748.57</v>
      </c>
      <c r="BI18" s="31">
        <v>3389.61</v>
      </c>
      <c r="BJ18" s="31">
        <v>5995.76</v>
      </c>
      <c r="BK18" s="31">
        <v>548.62</v>
      </c>
      <c r="BL18" s="32" t="e">
        <f t="shared" si="54"/>
        <v>#REF!</v>
      </c>
      <c r="BM18" s="32" t="e">
        <f t="shared" si="54"/>
        <v>#DIV/0!</v>
      </c>
      <c r="BN18" s="32" t="e">
        <f t="shared" si="54"/>
        <v>#DIV/0!</v>
      </c>
      <c r="BO18" s="32" t="e">
        <f t="shared" si="54"/>
        <v>#DIV/0!</v>
      </c>
      <c r="BP18" s="32" t="e">
        <f t="shared" si="54"/>
        <v>#DIV/0!</v>
      </c>
      <c r="BQ18" s="32" t="e">
        <f t="shared" si="54"/>
        <v>#DIV/0!</v>
      </c>
      <c r="BR18" s="32" t="e">
        <f t="shared" si="54"/>
        <v>#DIV/0!</v>
      </c>
      <c r="BS18" s="32" t="e">
        <f t="shared" si="54"/>
        <v>#DIV/0!</v>
      </c>
      <c r="BT18" s="32" t="e">
        <f t="shared" si="54"/>
        <v>#DIV/0!</v>
      </c>
      <c r="BU18" s="32" t="e">
        <f t="shared" si="54"/>
        <v>#DIV/0!</v>
      </c>
      <c r="BV18" s="32" t="e">
        <f t="shared" si="54"/>
        <v>#DIV/0!</v>
      </c>
      <c r="BW18" s="32" t="e">
        <f t="shared" si="54"/>
        <v>#REF!</v>
      </c>
      <c r="BY18" s="33" t="e">
        <f t="shared" si="55"/>
        <v>#DIV/0!</v>
      </c>
      <c r="BZ18" s="34" t="e">
        <f t="shared" si="56"/>
        <v>#DIV/0!</v>
      </c>
      <c r="CA18" s="35" t="e">
        <f t="shared" si="57"/>
        <v>#DIV/0!</v>
      </c>
      <c r="CB18" s="31">
        <f t="shared" si="58"/>
        <v>4621.88</v>
      </c>
      <c r="CC18" s="36" t="e">
        <f t="shared" si="59"/>
        <v>#DIV/0!</v>
      </c>
    </row>
    <row r="19" spans="1:82" s="4" customFormat="1" ht="17.25" customHeight="1">
      <c r="A19" s="113" t="s">
        <v>90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  <c r="AN19" s="31" t="e">
        <f>I19/#REF!</f>
        <v>#REF!</v>
      </c>
      <c r="AO19" s="31" t="e">
        <f t="shared" ref="AO19" si="60">K19/J19</f>
        <v>#DIV/0!</v>
      </c>
      <c r="AP19" s="31" t="e">
        <f t="shared" ref="AP19" si="61">M19/L19</f>
        <v>#DIV/0!</v>
      </c>
      <c r="AQ19" s="31" t="e">
        <f t="shared" ref="AQ19" si="62">O19/N19</f>
        <v>#DIV/0!</v>
      </c>
      <c r="AR19" s="31" t="e">
        <f t="shared" ref="AR19" si="63">Q19/P19</f>
        <v>#DIV/0!</v>
      </c>
      <c r="AS19" s="31" t="e">
        <f t="shared" ref="AS19" si="64">S19/R19</f>
        <v>#DIV/0!</v>
      </c>
      <c r="AT19" s="31" t="e">
        <f t="shared" ref="AT19" si="65">U19/T19</f>
        <v>#DIV/0!</v>
      </c>
      <c r="AU19" s="31" t="e">
        <f t="shared" ref="AU19" si="66">X19/W19</f>
        <v>#DIV/0!</v>
      </c>
      <c r="AV19" s="31" t="e">
        <f t="shared" ref="AV19" si="67">Z19/Y19</f>
        <v>#DIV/0!</v>
      </c>
      <c r="AW19" s="31" t="e">
        <f t="shared" ref="AW19" si="68">AB19/AA19</f>
        <v>#DIV/0!</v>
      </c>
      <c r="AX19" s="31" t="e">
        <f t="shared" ref="AX19" si="69">AH19/AG19</f>
        <v>#DIV/0!</v>
      </c>
      <c r="AY19" s="31" t="e">
        <f>AI19/#REF!</f>
        <v>#REF!</v>
      </c>
      <c r="AZ19" s="31">
        <v>766.59</v>
      </c>
      <c r="BA19" s="31">
        <v>2173.62</v>
      </c>
      <c r="BB19" s="31">
        <v>891.36</v>
      </c>
      <c r="BC19" s="31">
        <v>860.72</v>
      </c>
      <c r="BD19" s="31">
        <v>1699.83</v>
      </c>
      <c r="BE19" s="31">
        <v>1134.04</v>
      </c>
      <c r="BF19" s="31">
        <v>2338035</v>
      </c>
      <c r="BG19" s="31">
        <f>IF(V19="ПК",4837.98,4644)</f>
        <v>4644</v>
      </c>
      <c r="BH19" s="31">
        <v>9186</v>
      </c>
      <c r="BI19" s="31">
        <v>3559.09</v>
      </c>
      <c r="BJ19" s="31">
        <v>6295.55</v>
      </c>
      <c r="BK19" s="31">
        <f>105042.09+358512+470547</f>
        <v>934101.09</v>
      </c>
      <c r="BL19" s="32" t="e">
        <f t="shared" ref="BL19" si="70">IF(AN19&gt;AZ19, "+", " ")</f>
        <v>#REF!</v>
      </c>
      <c r="BM19" s="32" t="e">
        <f t="shared" ref="BM19" si="71">IF(AO19&gt;BA19, "+", " ")</f>
        <v>#DIV/0!</v>
      </c>
      <c r="BN19" s="32" t="e">
        <f t="shared" ref="BN19" si="72">IF(AP19&gt;BB19, "+", " ")</f>
        <v>#DIV/0!</v>
      </c>
      <c r="BO19" s="32" t="e">
        <f t="shared" ref="BO19" si="73">IF(AQ19&gt;BC19, "+", " ")</f>
        <v>#DIV/0!</v>
      </c>
      <c r="BP19" s="32" t="e">
        <f t="shared" ref="BP19" si="74">IF(AR19&gt;BD19, "+", " ")</f>
        <v>#DIV/0!</v>
      </c>
      <c r="BQ19" s="32" t="e">
        <f t="shared" ref="BQ19" si="75">IF(AS19&gt;BE19, "+", " ")</f>
        <v>#DIV/0!</v>
      </c>
      <c r="BR19" s="32" t="e">
        <f t="shared" ref="BR19" si="76">IF(AT19&gt;BF19, "+", " ")</f>
        <v>#DIV/0!</v>
      </c>
      <c r="BS19" s="32" t="e">
        <f t="shared" ref="BS19" si="77">IF(AU19&gt;BG19, "+", " ")</f>
        <v>#DIV/0!</v>
      </c>
      <c r="BT19" s="32" t="e">
        <f t="shared" ref="BT19" si="78">IF(AV19&gt;BH19, "+", " ")</f>
        <v>#DIV/0!</v>
      </c>
      <c r="BU19" s="32" t="e">
        <f t="shared" ref="BU19" si="79">IF(AW19&gt;BI19, "+", " ")</f>
        <v>#DIV/0!</v>
      </c>
      <c r="BV19" s="32" t="e">
        <f t="shared" ref="BV19" si="80">IF(AX19&gt;BJ19, "+", " ")</f>
        <v>#DIV/0!</v>
      </c>
      <c r="BW19" s="32" t="e">
        <f t="shared" ref="BW19" si="81">IF(AY19&gt;BK19, "+", " ")</f>
        <v>#REF!</v>
      </c>
      <c r="BY19" s="33" t="e">
        <f t="shared" ref="BY19" si="82">AJ19/G19*100</f>
        <v>#DIV/0!</v>
      </c>
      <c r="BZ19" s="34" t="e">
        <f t="shared" ref="BZ19" si="83">AK19/G19*100</f>
        <v>#DIV/0!</v>
      </c>
      <c r="CA19" s="35" t="e">
        <f t="shared" ref="CA19" si="84">G19/W19</f>
        <v>#DIV/0!</v>
      </c>
      <c r="CB19" s="31">
        <f>IF(V19="ПК",5055.69,4852.98)</f>
        <v>4852.9799999999996</v>
      </c>
      <c r="CC19" s="36" t="e">
        <f t="shared" ref="CC19" si="85">IF(CA19&gt;CB19, "+", " ")</f>
        <v>#DIV/0!</v>
      </c>
    </row>
    <row r="20" spans="1:82" s="4" customFormat="1" ht="15.75" customHeight="1">
      <c r="A20" s="113" t="s">
        <v>101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5"/>
      <c r="AN20" s="31" t="e">
        <f>I20/#REF!</f>
        <v>#REF!</v>
      </c>
      <c r="AO20" s="31" t="e">
        <f t="shared" ref="AO20:AO23" si="86">K20/J20</f>
        <v>#DIV/0!</v>
      </c>
      <c r="AP20" s="31" t="e">
        <f t="shared" ref="AP20:AP23" si="87">M20/L20</f>
        <v>#DIV/0!</v>
      </c>
      <c r="AQ20" s="31" t="e">
        <f t="shared" ref="AQ20:AQ23" si="88">O20/N20</f>
        <v>#DIV/0!</v>
      </c>
      <c r="AR20" s="31" t="e">
        <f t="shared" ref="AR20:AR23" si="89">Q20/P20</f>
        <v>#DIV/0!</v>
      </c>
      <c r="AS20" s="31" t="e">
        <f t="shared" ref="AS20:AS23" si="90">S20/R20</f>
        <v>#DIV/0!</v>
      </c>
      <c r="AT20" s="31" t="e">
        <f t="shared" ref="AT20:AT23" si="91">U20/T20</f>
        <v>#DIV/0!</v>
      </c>
      <c r="AU20" s="31" t="e">
        <f t="shared" ref="AU20:AU23" si="92">X20/W20</f>
        <v>#DIV/0!</v>
      </c>
      <c r="AV20" s="31" t="e">
        <f t="shared" ref="AV20:AV23" si="93">Z20/Y20</f>
        <v>#DIV/0!</v>
      </c>
      <c r="AW20" s="31" t="e">
        <f t="shared" ref="AW20:AW23" si="94">AB20/AA20</f>
        <v>#DIV/0!</v>
      </c>
      <c r="AX20" s="31" t="e">
        <f t="shared" ref="AX20:AX23" si="95">AH20/AG20</f>
        <v>#DIV/0!</v>
      </c>
      <c r="AY20" s="31" t="e">
        <f>AI20/#REF!</f>
        <v>#REF!</v>
      </c>
      <c r="AZ20" s="31">
        <v>766.59</v>
      </c>
      <c r="BA20" s="31">
        <v>2173.62</v>
      </c>
      <c r="BB20" s="31">
        <v>891.36</v>
      </c>
      <c r="BC20" s="31">
        <v>860.72</v>
      </c>
      <c r="BD20" s="31">
        <v>1699.83</v>
      </c>
      <c r="BE20" s="31">
        <v>1134.04</v>
      </c>
      <c r="BF20" s="31">
        <v>2338035</v>
      </c>
      <c r="BG20" s="31">
        <f t="shared" ref="BG20:BG23" si="96">IF(V20="ПК",4837.98,4644)</f>
        <v>4644</v>
      </c>
      <c r="BH20" s="31">
        <v>9186</v>
      </c>
      <c r="BI20" s="31">
        <v>3559.09</v>
      </c>
      <c r="BJ20" s="31">
        <v>6295.55</v>
      </c>
      <c r="BK20" s="31">
        <f t="shared" ref="BK20:BK23" si="97">105042.09+358512+470547</f>
        <v>934101.09</v>
      </c>
      <c r="BL20" s="32" t="e">
        <f t="shared" ref="BL20:BL23" si="98">IF(AN20&gt;AZ20, "+", " ")</f>
        <v>#REF!</v>
      </c>
      <c r="BM20" s="32" t="e">
        <f t="shared" ref="BM20:BM23" si="99">IF(AO20&gt;BA20, "+", " ")</f>
        <v>#DIV/0!</v>
      </c>
      <c r="BN20" s="32" t="e">
        <f t="shared" ref="BN20:BN23" si="100">IF(AP20&gt;BB20, "+", " ")</f>
        <v>#DIV/0!</v>
      </c>
      <c r="BO20" s="32" t="e">
        <f t="shared" ref="BO20:BO23" si="101">IF(AQ20&gt;BC20, "+", " ")</f>
        <v>#DIV/0!</v>
      </c>
      <c r="BP20" s="32" t="e">
        <f t="shared" ref="BP20:BP23" si="102">IF(AR20&gt;BD20, "+", " ")</f>
        <v>#DIV/0!</v>
      </c>
      <c r="BQ20" s="32" t="e">
        <f t="shared" ref="BQ20:BQ23" si="103">IF(AS20&gt;BE20, "+", " ")</f>
        <v>#DIV/0!</v>
      </c>
      <c r="BR20" s="32" t="e">
        <f t="shared" ref="BR20:BR23" si="104">IF(AT20&gt;BF20, "+", " ")</f>
        <v>#DIV/0!</v>
      </c>
      <c r="BS20" s="32" t="e">
        <f t="shared" ref="BS20:BS23" si="105">IF(AU20&gt;BG20, "+", " ")</f>
        <v>#DIV/0!</v>
      </c>
      <c r="BT20" s="32" t="e">
        <f t="shared" ref="BT20:BT23" si="106">IF(AV20&gt;BH20, "+", " ")</f>
        <v>#DIV/0!</v>
      </c>
      <c r="BU20" s="32" t="e">
        <f t="shared" ref="BU20:BU23" si="107">IF(AW20&gt;BI20, "+", " ")</f>
        <v>#DIV/0!</v>
      </c>
      <c r="BV20" s="32" t="e">
        <f t="shared" ref="BV20:BV23" si="108">IF(AX20&gt;BJ20, "+", " ")</f>
        <v>#DIV/0!</v>
      </c>
      <c r="BW20" s="32" t="e">
        <f t="shared" ref="BW20:BW23" si="109">IF(AY20&gt;BK20, "+", " ")</f>
        <v>#REF!</v>
      </c>
      <c r="BY20" s="33" t="e">
        <f t="shared" ref="BY20:BY23" si="110">AJ20/G20*100</f>
        <v>#DIV/0!</v>
      </c>
      <c r="BZ20" s="34" t="e">
        <f t="shared" ref="BZ20:BZ23" si="111">AK20/G20*100</f>
        <v>#DIV/0!</v>
      </c>
      <c r="CA20" s="35" t="e">
        <f t="shared" ref="CA20:CA23" si="112">G20/W20</f>
        <v>#DIV/0!</v>
      </c>
      <c r="CB20" s="31">
        <f t="shared" ref="CB20:CB23" si="113">IF(V20="ПК",5055.69,4852.98)</f>
        <v>4852.9799999999996</v>
      </c>
      <c r="CC20" s="36" t="e">
        <f t="shared" ref="CC20:CC23" si="114">IF(CA20&gt;CB20, "+", " ")</f>
        <v>#DIV/0!</v>
      </c>
    </row>
    <row r="21" spans="1:82" s="4" customFormat="1" ht="19.5" customHeight="1">
      <c r="A21" s="45">
        <v>1</v>
      </c>
      <c r="B21" s="46" t="s">
        <v>92</v>
      </c>
      <c r="C21" s="38">
        <v>901.2</v>
      </c>
      <c r="D21" s="39"/>
      <c r="E21" s="38"/>
      <c r="F21" s="38"/>
      <c r="G21" s="40">
        <f t="shared" ref="G21:G22" si="115">ROUND(H21+U21+X21+Z21+AB21+AD21+AF21+AH21+AI21+AJ21+AK21+AL21,2)</f>
        <v>3333757.98</v>
      </c>
      <c r="H21" s="38">
        <f t="shared" ref="H21:H22" si="116">I21+K21+M21+O21+Q21+S21</f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42">
        <v>0</v>
      </c>
      <c r="U21" s="38">
        <v>0</v>
      </c>
      <c r="V21" s="47" t="s">
        <v>34</v>
      </c>
      <c r="W21" s="26">
        <v>825.5</v>
      </c>
      <c r="X21" s="38">
        <f t="shared" ref="X21:X22" si="117">ROUND(IF(V21="СК",3856.74,3886.86)*W21,2)</f>
        <v>3183738.87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f t="shared" ref="AJ21:AJ22" si="118">ROUND(X21/95.5*3,2)</f>
        <v>100012.74</v>
      </c>
      <c r="AK21" s="26">
        <f t="shared" ref="AK21:AK22" si="119">ROUND(X21/95.5*1.5,2)</f>
        <v>50006.37</v>
      </c>
      <c r="AL21" s="26">
        <v>0</v>
      </c>
      <c r="AN21" s="31" t="e">
        <f>I21/#REF!</f>
        <v>#REF!</v>
      </c>
      <c r="AO21" s="31" t="e">
        <f t="shared" si="86"/>
        <v>#DIV/0!</v>
      </c>
      <c r="AP21" s="31" t="e">
        <f t="shared" si="87"/>
        <v>#DIV/0!</v>
      </c>
      <c r="AQ21" s="31" t="e">
        <f t="shared" si="88"/>
        <v>#DIV/0!</v>
      </c>
      <c r="AR21" s="31" t="e">
        <f t="shared" si="89"/>
        <v>#DIV/0!</v>
      </c>
      <c r="AS21" s="31" t="e">
        <f t="shared" si="90"/>
        <v>#DIV/0!</v>
      </c>
      <c r="AT21" s="31" t="e">
        <f t="shared" si="91"/>
        <v>#DIV/0!</v>
      </c>
      <c r="AU21" s="31">
        <f t="shared" si="92"/>
        <v>3856.7400000000002</v>
      </c>
      <c r="AV21" s="31" t="e">
        <f t="shared" si="93"/>
        <v>#DIV/0!</v>
      </c>
      <c r="AW21" s="31" t="e">
        <f t="shared" si="94"/>
        <v>#DIV/0!</v>
      </c>
      <c r="AX21" s="31" t="e">
        <f t="shared" si="95"/>
        <v>#DIV/0!</v>
      </c>
      <c r="AY21" s="31" t="e">
        <f>AI21/#REF!</f>
        <v>#REF!</v>
      </c>
      <c r="AZ21" s="31">
        <v>766.59</v>
      </c>
      <c r="BA21" s="31">
        <v>2173.62</v>
      </c>
      <c r="BB21" s="31">
        <v>891.36</v>
      </c>
      <c r="BC21" s="31">
        <v>860.72</v>
      </c>
      <c r="BD21" s="31">
        <v>1699.83</v>
      </c>
      <c r="BE21" s="31">
        <v>1134.04</v>
      </c>
      <c r="BF21" s="31">
        <v>2338035</v>
      </c>
      <c r="BG21" s="31">
        <f t="shared" si="96"/>
        <v>4644</v>
      </c>
      <c r="BH21" s="31">
        <v>9186</v>
      </c>
      <c r="BI21" s="31">
        <v>3559.09</v>
      </c>
      <c r="BJ21" s="31">
        <v>6295.55</v>
      </c>
      <c r="BK21" s="31">
        <f t="shared" si="97"/>
        <v>934101.09</v>
      </c>
      <c r="BL21" s="32" t="e">
        <f t="shared" si="98"/>
        <v>#REF!</v>
      </c>
      <c r="BM21" s="32" t="e">
        <f t="shared" si="99"/>
        <v>#DIV/0!</v>
      </c>
      <c r="BN21" s="32" t="e">
        <f t="shared" si="100"/>
        <v>#DIV/0!</v>
      </c>
      <c r="BO21" s="32" t="e">
        <f t="shared" si="101"/>
        <v>#DIV/0!</v>
      </c>
      <c r="BP21" s="32" t="e">
        <f t="shared" si="102"/>
        <v>#DIV/0!</v>
      </c>
      <c r="BQ21" s="32" t="e">
        <f t="shared" si="103"/>
        <v>#DIV/0!</v>
      </c>
      <c r="BR21" s="32" t="e">
        <f t="shared" si="104"/>
        <v>#DIV/0!</v>
      </c>
      <c r="BS21" s="32" t="str">
        <f t="shared" si="105"/>
        <v xml:space="preserve"> </v>
      </c>
      <c r="BT21" s="32" t="e">
        <f t="shared" si="106"/>
        <v>#DIV/0!</v>
      </c>
      <c r="BU21" s="32" t="e">
        <f t="shared" si="107"/>
        <v>#DIV/0!</v>
      </c>
      <c r="BV21" s="32" t="e">
        <f t="shared" si="108"/>
        <v>#DIV/0!</v>
      </c>
      <c r="BW21" s="32" t="e">
        <f t="shared" si="109"/>
        <v>#REF!</v>
      </c>
      <c r="BY21" s="33">
        <f t="shared" si="110"/>
        <v>3.0000000179977073</v>
      </c>
      <c r="BZ21" s="34">
        <f t="shared" si="111"/>
        <v>1.5000000089988537</v>
      </c>
      <c r="CA21" s="35">
        <f t="shared" si="112"/>
        <v>4038.4712053301027</v>
      </c>
      <c r="CB21" s="31">
        <f t="shared" si="113"/>
        <v>4852.9799999999996</v>
      </c>
      <c r="CC21" s="36" t="str">
        <f t="shared" si="114"/>
        <v xml:space="preserve"> </v>
      </c>
      <c r="CD21" s="48">
        <f>CA21-CB21</f>
        <v>-814.50879466989682</v>
      </c>
    </row>
    <row r="22" spans="1:82" s="4" customFormat="1" ht="18" customHeight="1">
      <c r="A22" s="45">
        <v>2</v>
      </c>
      <c r="B22" s="46" t="s">
        <v>93</v>
      </c>
      <c r="C22" s="38"/>
      <c r="D22" s="39"/>
      <c r="E22" s="38"/>
      <c r="F22" s="38"/>
      <c r="G22" s="40">
        <f t="shared" si="115"/>
        <v>3311546.39</v>
      </c>
      <c r="H22" s="38">
        <f t="shared" si="116"/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42">
        <v>0</v>
      </c>
      <c r="U22" s="38">
        <v>0</v>
      </c>
      <c r="V22" s="47" t="s">
        <v>34</v>
      </c>
      <c r="W22" s="26">
        <v>820</v>
      </c>
      <c r="X22" s="38">
        <f t="shared" si="117"/>
        <v>3162526.8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f t="shared" si="118"/>
        <v>99346.39</v>
      </c>
      <c r="AK22" s="26">
        <f t="shared" si="119"/>
        <v>49673.2</v>
      </c>
      <c r="AL22" s="26">
        <v>0</v>
      </c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Y22" s="33"/>
      <c r="BZ22" s="34"/>
      <c r="CA22" s="35"/>
      <c r="CB22" s="31"/>
      <c r="CC22" s="36"/>
      <c r="CD22" s="48"/>
    </row>
    <row r="23" spans="1:82" s="4" customFormat="1" ht="43.5" customHeight="1">
      <c r="A23" s="102" t="s">
        <v>106</v>
      </c>
      <c r="B23" s="102"/>
      <c r="C23" s="38">
        <f>SUM(C21:C22)</f>
        <v>901.2</v>
      </c>
      <c r="D23" s="43"/>
      <c r="E23" s="44"/>
      <c r="F23" s="44"/>
      <c r="G23" s="38">
        <f t="shared" ref="G23:U23" si="120">SUM(G21:G22)</f>
        <v>6645304.3700000001</v>
      </c>
      <c r="H23" s="38">
        <f t="shared" si="120"/>
        <v>0</v>
      </c>
      <c r="I23" s="38">
        <f t="shared" si="120"/>
        <v>0</v>
      </c>
      <c r="J23" s="38">
        <f t="shared" si="120"/>
        <v>0</v>
      </c>
      <c r="K23" s="38">
        <f t="shared" si="120"/>
        <v>0</v>
      </c>
      <c r="L23" s="38">
        <f t="shared" si="120"/>
        <v>0</v>
      </c>
      <c r="M23" s="38">
        <f t="shared" si="120"/>
        <v>0</v>
      </c>
      <c r="N23" s="38">
        <f t="shared" si="120"/>
        <v>0</v>
      </c>
      <c r="O23" s="38">
        <f t="shared" si="120"/>
        <v>0</v>
      </c>
      <c r="P23" s="38">
        <f t="shared" si="120"/>
        <v>0</v>
      </c>
      <c r="Q23" s="38">
        <f t="shared" si="120"/>
        <v>0</v>
      </c>
      <c r="R23" s="38">
        <f t="shared" si="120"/>
        <v>0</v>
      </c>
      <c r="S23" s="38">
        <f t="shared" si="120"/>
        <v>0</v>
      </c>
      <c r="T23" s="42">
        <f t="shared" si="120"/>
        <v>0</v>
      </c>
      <c r="U23" s="38">
        <f t="shared" si="120"/>
        <v>0</v>
      </c>
      <c r="V23" s="44" t="s">
        <v>25</v>
      </c>
      <c r="W23" s="38">
        <f t="shared" ref="W23:AL23" si="121">SUM(W21:W22)</f>
        <v>1645.5</v>
      </c>
      <c r="X23" s="38">
        <f t="shared" si="121"/>
        <v>6346265.6699999999</v>
      </c>
      <c r="Y23" s="38">
        <f t="shared" si="121"/>
        <v>0</v>
      </c>
      <c r="Z23" s="38">
        <f t="shared" si="121"/>
        <v>0</v>
      </c>
      <c r="AA23" s="38">
        <f t="shared" si="121"/>
        <v>0</v>
      </c>
      <c r="AB23" s="38">
        <f t="shared" si="121"/>
        <v>0</v>
      </c>
      <c r="AC23" s="38">
        <f t="shared" si="121"/>
        <v>0</v>
      </c>
      <c r="AD23" s="38">
        <f t="shared" si="121"/>
        <v>0</v>
      </c>
      <c r="AE23" s="38">
        <f t="shared" si="121"/>
        <v>0</v>
      </c>
      <c r="AF23" s="38">
        <f t="shared" si="121"/>
        <v>0</v>
      </c>
      <c r="AG23" s="38">
        <f t="shared" si="121"/>
        <v>0</v>
      </c>
      <c r="AH23" s="38">
        <f t="shared" si="121"/>
        <v>0</v>
      </c>
      <c r="AI23" s="38">
        <f t="shared" si="121"/>
        <v>0</v>
      </c>
      <c r="AJ23" s="38">
        <f t="shared" si="121"/>
        <v>199359.13</v>
      </c>
      <c r="AK23" s="38">
        <f t="shared" si="121"/>
        <v>99679.57</v>
      </c>
      <c r="AL23" s="38">
        <f t="shared" si="121"/>
        <v>0</v>
      </c>
      <c r="AN23" s="31" t="e">
        <f>I23/#REF!</f>
        <v>#REF!</v>
      </c>
      <c r="AO23" s="31" t="e">
        <f t="shared" si="86"/>
        <v>#DIV/0!</v>
      </c>
      <c r="AP23" s="31" t="e">
        <f t="shared" si="87"/>
        <v>#DIV/0!</v>
      </c>
      <c r="AQ23" s="31" t="e">
        <f t="shared" si="88"/>
        <v>#DIV/0!</v>
      </c>
      <c r="AR23" s="31" t="e">
        <f t="shared" si="89"/>
        <v>#DIV/0!</v>
      </c>
      <c r="AS23" s="31" t="e">
        <f t="shared" si="90"/>
        <v>#DIV/0!</v>
      </c>
      <c r="AT23" s="31" t="e">
        <f t="shared" si="91"/>
        <v>#DIV/0!</v>
      </c>
      <c r="AU23" s="31">
        <f t="shared" si="92"/>
        <v>3856.74</v>
      </c>
      <c r="AV23" s="31" t="e">
        <f t="shared" si="93"/>
        <v>#DIV/0!</v>
      </c>
      <c r="AW23" s="31" t="e">
        <f t="shared" si="94"/>
        <v>#DIV/0!</v>
      </c>
      <c r="AX23" s="31" t="e">
        <f t="shared" si="95"/>
        <v>#DIV/0!</v>
      </c>
      <c r="AY23" s="31" t="e">
        <f>AI23/#REF!</f>
        <v>#REF!</v>
      </c>
      <c r="AZ23" s="31">
        <v>766.59</v>
      </c>
      <c r="BA23" s="31">
        <v>2173.62</v>
      </c>
      <c r="BB23" s="31">
        <v>891.36</v>
      </c>
      <c r="BC23" s="31">
        <v>860.72</v>
      </c>
      <c r="BD23" s="31">
        <v>1699.83</v>
      </c>
      <c r="BE23" s="31">
        <v>1134.04</v>
      </c>
      <c r="BF23" s="31">
        <v>2338035</v>
      </c>
      <c r="BG23" s="31">
        <f t="shared" si="96"/>
        <v>4644</v>
      </c>
      <c r="BH23" s="31">
        <v>9186</v>
      </c>
      <c r="BI23" s="31">
        <v>3559.09</v>
      </c>
      <c r="BJ23" s="31">
        <v>6295.55</v>
      </c>
      <c r="BK23" s="31">
        <f t="shared" si="97"/>
        <v>934101.09</v>
      </c>
      <c r="BL23" s="32" t="e">
        <f t="shared" si="98"/>
        <v>#REF!</v>
      </c>
      <c r="BM23" s="32" t="e">
        <f t="shared" si="99"/>
        <v>#DIV/0!</v>
      </c>
      <c r="BN23" s="32" t="e">
        <f t="shared" si="100"/>
        <v>#DIV/0!</v>
      </c>
      <c r="BO23" s="32" t="e">
        <f t="shared" si="101"/>
        <v>#DIV/0!</v>
      </c>
      <c r="BP23" s="32" t="e">
        <f t="shared" si="102"/>
        <v>#DIV/0!</v>
      </c>
      <c r="BQ23" s="32" t="e">
        <f t="shared" si="103"/>
        <v>#DIV/0!</v>
      </c>
      <c r="BR23" s="32" t="e">
        <f t="shared" si="104"/>
        <v>#DIV/0!</v>
      </c>
      <c r="BS23" s="32" t="str">
        <f t="shared" si="105"/>
        <v xml:space="preserve"> </v>
      </c>
      <c r="BT23" s="32" t="e">
        <f t="shared" si="106"/>
        <v>#DIV/0!</v>
      </c>
      <c r="BU23" s="32" t="e">
        <f t="shared" si="107"/>
        <v>#DIV/0!</v>
      </c>
      <c r="BV23" s="32" t="e">
        <f t="shared" si="108"/>
        <v>#DIV/0!</v>
      </c>
      <c r="BW23" s="32" t="e">
        <f t="shared" si="109"/>
        <v>#REF!</v>
      </c>
      <c r="BY23" s="33">
        <f t="shared" si="110"/>
        <v>2.9999999834469584</v>
      </c>
      <c r="BZ23" s="34">
        <f t="shared" si="111"/>
        <v>1.5000000669645777</v>
      </c>
      <c r="CA23" s="35">
        <f t="shared" si="112"/>
        <v>4038.4712063202674</v>
      </c>
      <c r="CB23" s="31">
        <f t="shared" si="113"/>
        <v>4852.9799999999996</v>
      </c>
      <c r="CC23" s="36" t="str">
        <f t="shared" si="114"/>
        <v xml:space="preserve"> </v>
      </c>
    </row>
  </sheetData>
  <autoFilter ref="A11:CD23">
    <filterColumn colId="1"/>
    <filterColumn colId="7"/>
    <filterColumn colId="23"/>
  </autoFilter>
  <mergeCells count="155">
    <mergeCell ref="CA5:CA10"/>
    <mergeCell ref="CB5:CB10"/>
    <mergeCell ref="CC5:CC10"/>
    <mergeCell ref="CA12:CC13"/>
    <mergeCell ref="BY12:BZ13"/>
    <mergeCell ref="BY5:BY10"/>
    <mergeCell ref="BZ5:BZ10"/>
    <mergeCell ref="P7:Q7"/>
    <mergeCell ref="R7:S7"/>
    <mergeCell ref="AG6:AH7"/>
    <mergeCell ref="AA6:AB7"/>
    <mergeCell ref="AG8:AG10"/>
    <mergeCell ref="AH8:AH10"/>
    <mergeCell ref="V8:V10"/>
    <mergeCell ref="V6:X7"/>
    <mergeCell ref="BT6:BT7"/>
    <mergeCell ref="BU6:BU7"/>
    <mergeCell ref="BV6:BV7"/>
    <mergeCell ref="BK8:BK10"/>
    <mergeCell ref="BF8:BF10"/>
    <mergeCell ref="BG8:BG10"/>
    <mergeCell ref="BH8:BH10"/>
    <mergeCell ref="BI8:BI10"/>
    <mergeCell ref="BR6:BR7"/>
    <mergeCell ref="A12:B12"/>
    <mergeCell ref="A13:AL13"/>
    <mergeCell ref="Z8:Z10"/>
    <mergeCell ref="AA8:AA10"/>
    <mergeCell ref="AB8:AB10"/>
    <mergeCell ref="AJ8:AJ10"/>
    <mergeCell ref="P8:P10"/>
    <mergeCell ref="AK8:AK10"/>
    <mergeCell ref="AL8:AL10"/>
    <mergeCell ref="AD8:AD10"/>
    <mergeCell ref="AI8:AI10"/>
    <mergeCell ref="Q8:Q10"/>
    <mergeCell ref="R8:R10"/>
    <mergeCell ref="S8:S10"/>
    <mergeCell ref="T8:T10"/>
    <mergeCell ref="U8:U10"/>
    <mergeCell ref="W8:W10"/>
    <mergeCell ref="X8:X10"/>
    <mergeCell ref="Y8:Y10"/>
    <mergeCell ref="AF8:AF10"/>
    <mergeCell ref="O8:O10"/>
    <mergeCell ref="D8:D10"/>
    <mergeCell ref="G8:G10"/>
    <mergeCell ref="I8:I10"/>
    <mergeCell ref="AL6:AL7"/>
    <mergeCell ref="AC8:AC10"/>
    <mergeCell ref="AC6:AD7"/>
    <mergeCell ref="AE6:AF7"/>
    <mergeCell ref="AE8:AE10"/>
    <mergeCell ref="J7:K7"/>
    <mergeCell ref="L7:M7"/>
    <mergeCell ref="N7:O7"/>
    <mergeCell ref="C8:C10"/>
    <mergeCell ref="J8:J10"/>
    <mergeCell ref="K8:K10"/>
    <mergeCell ref="L8:L10"/>
    <mergeCell ref="M8:M10"/>
    <mergeCell ref="N8:N10"/>
    <mergeCell ref="BE1:BK1"/>
    <mergeCell ref="AN5:AY5"/>
    <mergeCell ref="AZ5:BK5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I6:BI7"/>
    <mergeCell ref="BJ6:BJ7"/>
    <mergeCell ref="BK6:BK7"/>
    <mergeCell ref="BB6:BB7"/>
    <mergeCell ref="BC6:BC7"/>
    <mergeCell ref="BD6:BD7"/>
    <mergeCell ref="BP6:BP7"/>
    <mergeCell ref="BQ6:BQ7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AY8:AY10"/>
    <mergeCell ref="AZ8:AZ10"/>
    <mergeCell ref="BA8:BA10"/>
    <mergeCell ref="BB8:BB10"/>
    <mergeCell ref="BC8:BC10"/>
    <mergeCell ref="BD8:BD10"/>
    <mergeCell ref="BH6:BH7"/>
    <mergeCell ref="BE8:BE10"/>
    <mergeCell ref="BE6:BE7"/>
    <mergeCell ref="BF6:BF7"/>
    <mergeCell ref="BG6:BG7"/>
    <mergeCell ref="BA6:BA7"/>
    <mergeCell ref="AI1:AL1"/>
    <mergeCell ref="BL12:BW13"/>
    <mergeCell ref="BJ8:BJ10"/>
    <mergeCell ref="BL5:BW5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BV8:BV10"/>
    <mergeCell ref="BW8:BW10"/>
    <mergeCell ref="BW6:BW7"/>
    <mergeCell ref="BL6:BL7"/>
    <mergeCell ref="BM6:BM7"/>
    <mergeCell ref="BN6:BN7"/>
    <mergeCell ref="BO6:BO7"/>
    <mergeCell ref="AW8:AW10"/>
    <mergeCell ref="AX8:AX10"/>
    <mergeCell ref="BS6:BS7"/>
    <mergeCell ref="A19:AL19"/>
    <mergeCell ref="A20:AL20"/>
    <mergeCell ref="A23:B23"/>
    <mergeCell ref="A14:AL14"/>
    <mergeCell ref="A15:B15"/>
    <mergeCell ref="A16:AL16"/>
    <mergeCell ref="A17:AL17"/>
    <mergeCell ref="A18:B18"/>
    <mergeCell ref="AB2:AM2"/>
    <mergeCell ref="A3:AL3"/>
    <mergeCell ref="A5:A10"/>
    <mergeCell ref="B5:B10"/>
    <mergeCell ref="C5:C7"/>
    <mergeCell ref="D5:D7"/>
    <mergeCell ref="H8:H10"/>
    <mergeCell ref="G5:G7"/>
    <mergeCell ref="H5:AD5"/>
    <mergeCell ref="H6:S6"/>
    <mergeCell ref="AE5:AL5"/>
    <mergeCell ref="T6:U7"/>
    <mergeCell ref="Y6:Z7"/>
    <mergeCell ref="AI6:AI7"/>
    <mergeCell ref="AJ6:AJ7"/>
    <mergeCell ref="AK6:AK7"/>
  </mergeCells>
  <pageMargins left="0.39370078740157483" right="0.19685039370078741" top="1.3779527559055118" bottom="0.31496062992125984" header="0.19685039370078741" footer="0.15748031496062992"/>
  <pageSetup scale="47" fitToHeight="0" orientation="landscape" useFirstPageNumber="1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topLeftCell="A7" zoomScaleSheetLayoutView="110" workbookViewId="0">
      <selection activeCell="E24" sqref="E24"/>
    </sheetView>
  </sheetViews>
  <sheetFormatPr defaultRowHeight="12.75"/>
  <cols>
    <col min="1" max="1" width="7" style="72" customWidth="1"/>
    <col min="2" max="2" width="89.5" style="72" customWidth="1"/>
    <col min="3" max="3" width="16" style="72" customWidth="1"/>
    <col min="4" max="4" width="20.83203125" style="1" customWidth="1"/>
    <col min="5" max="5" width="14.6640625" style="1" customWidth="1"/>
    <col min="6" max="6" width="24" style="72" customWidth="1"/>
    <col min="7" max="7" width="14.6640625" style="72" customWidth="1"/>
    <col min="8" max="8" width="5" style="72" customWidth="1"/>
    <col min="9" max="9" width="3.6640625" style="72" customWidth="1"/>
    <col min="10" max="10" width="27.1640625" style="72" customWidth="1"/>
    <col min="11" max="16384" width="9.33203125" style="72"/>
  </cols>
  <sheetData>
    <row r="1" spans="1:19" s="53" customFormat="1" ht="66.75" customHeight="1">
      <c r="B1" s="54"/>
      <c r="C1" s="55"/>
      <c r="D1" s="55"/>
      <c r="E1" s="171" t="s">
        <v>110</v>
      </c>
      <c r="F1" s="171"/>
    </row>
    <row r="2" spans="1:19" s="57" customFormat="1" ht="66" customHeight="1">
      <c r="A2" s="53"/>
      <c r="B2" s="53"/>
      <c r="C2" s="171" t="s">
        <v>103</v>
      </c>
      <c r="D2" s="171"/>
      <c r="E2" s="171"/>
      <c r="F2" s="171"/>
      <c r="G2" s="56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s="53" customFormat="1" ht="23.25" customHeight="1">
      <c r="A3" s="172" t="s">
        <v>95</v>
      </c>
      <c r="B3" s="172"/>
      <c r="C3" s="172"/>
      <c r="D3" s="172"/>
      <c r="E3" s="172"/>
      <c r="F3" s="172"/>
      <c r="G3" s="58"/>
      <c r="H3" s="58"/>
      <c r="I3" s="58"/>
      <c r="J3" s="58"/>
    </row>
    <row r="4" spans="1:19" s="53" customFormat="1">
      <c r="A4" s="172"/>
      <c r="B4" s="172"/>
      <c r="C4" s="172"/>
      <c r="D4" s="172"/>
      <c r="E4" s="172"/>
      <c r="F4" s="172"/>
      <c r="G4" s="59"/>
      <c r="H4" s="59"/>
      <c r="I4" s="59"/>
      <c r="J4" s="59"/>
    </row>
    <row r="5" spans="1:19" s="57" customFormat="1" ht="4.5" customHeight="1">
      <c r="A5" s="177"/>
      <c r="B5" s="177"/>
      <c r="C5" s="177"/>
      <c r="D5" s="177"/>
      <c r="E5" s="177"/>
      <c r="F5" s="177"/>
    </row>
    <row r="6" spans="1:19" s="57" customFormat="1">
      <c r="A6" s="175" t="s">
        <v>35</v>
      </c>
      <c r="B6" s="175" t="s">
        <v>55</v>
      </c>
      <c r="C6" s="180" t="s">
        <v>3</v>
      </c>
      <c r="D6" s="182" t="s">
        <v>23</v>
      </c>
      <c r="E6" s="182" t="s">
        <v>19</v>
      </c>
      <c r="F6" s="175" t="s">
        <v>4</v>
      </c>
    </row>
    <row r="7" spans="1:19" s="57" customFormat="1" ht="42" customHeight="1">
      <c r="A7" s="178"/>
      <c r="B7" s="178"/>
      <c r="C7" s="181"/>
      <c r="D7" s="183"/>
      <c r="E7" s="183"/>
      <c r="F7" s="176"/>
    </row>
    <row r="8" spans="1:19" s="57" customFormat="1" ht="16.5" customHeight="1">
      <c r="A8" s="179"/>
      <c r="B8" s="179"/>
      <c r="C8" s="60" t="s">
        <v>5</v>
      </c>
      <c r="D8" s="61" t="s">
        <v>6</v>
      </c>
      <c r="E8" s="61" t="s">
        <v>18</v>
      </c>
      <c r="F8" s="62" t="s">
        <v>7</v>
      </c>
    </row>
    <row r="9" spans="1:19" s="57" customFormat="1" ht="12.75" customHeight="1">
      <c r="A9" s="62">
        <v>1</v>
      </c>
      <c r="B9" s="62">
        <v>2</v>
      </c>
      <c r="C9" s="63">
        <v>3</v>
      </c>
      <c r="D9" s="61">
        <v>4</v>
      </c>
      <c r="E9" s="61">
        <v>5</v>
      </c>
      <c r="F9" s="62">
        <v>6</v>
      </c>
    </row>
    <row r="10" spans="1:19" s="57" customFormat="1" ht="27.75" customHeight="1">
      <c r="A10" s="184" t="s">
        <v>102</v>
      </c>
      <c r="B10" s="185"/>
      <c r="C10" s="64">
        <f>C11+C13+C15</f>
        <v>1444.4</v>
      </c>
      <c r="D10" s="63">
        <f>D11+D13+D15</f>
        <v>80</v>
      </c>
      <c r="E10" s="63">
        <f>E11+E13+E15</f>
        <v>2</v>
      </c>
      <c r="F10" s="64">
        <f>F11+F13+F15</f>
        <v>6645304.3700000001</v>
      </c>
      <c r="G10" s="65"/>
    </row>
    <row r="11" spans="1:19" s="69" customFormat="1" ht="12.75" customHeight="1">
      <c r="A11" s="173" t="s">
        <v>96</v>
      </c>
      <c r="B11" s="174"/>
      <c r="C11" s="66">
        <f>SUM(C12:C12)</f>
        <v>0</v>
      </c>
      <c r="D11" s="67">
        <f>SUM(D12:D12)</f>
        <v>0</v>
      </c>
      <c r="E11" s="67">
        <f>SUM(E12:E12)</f>
        <v>0</v>
      </c>
      <c r="F11" s="66">
        <f>SUM(F12:F12)</f>
        <v>0</v>
      </c>
      <c r="G11" s="68"/>
    </row>
    <row r="12" spans="1:19" s="69" customFormat="1" ht="25.5">
      <c r="A12" s="2">
        <v>36</v>
      </c>
      <c r="B12" s="3" t="s">
        <v>101</v>
      </c>
      <c r="C12" s="66">
        <v>0</v>
      </c>
      <c r="D12" s="67">
        <v>0</v>
      </c>
      <c r="E12" s="70">
        <v>0</v>
      </c>
      <c r="F12" s="66">
        <v>0</v>
      </c>
    </row>
    <row r="13" spans="1:19" s="69" customFormat="1" ht="12.75" customHeight="1">
      <c r="A13" s="173" t="s">
        <v>97</v>
      </c>
      <c r="B13" s="174"/>
      <c r="C13" s="71">
        <f>SUM(C14:C14)</f>
        <v>0</v>
      </c>
      <c r="D13" s="67">
        <f>SUM(D14:D14)</f>
        <v>0</v>
      </c>
      <c r="E13" s="67">
        <f>SUM(E14:E14)</f>
        <v>0</v>
      </c>
      <c r="F13" s="71">
        <f>SUM(F14:F14)</f>
        <v>0</v>
      </c>
    </row>
    <row r="14" spans="1:19" s="69" customFormat="1" ht="25.5">
      <c r="A14" s="2">
        <v>35</v>
      </c>
      <c r="B14" s="3" t="s">
        <v>101</v>
      </c>
      <c r="C14" s="66">
        <v>0</v>
      </c>
      <c r="D14" s="67">
        <v>0</v>
      </c>
      <c r="E14" s="70">
        <v>0</v>
      </c>
      <c r="F14" s="66">
        <v>0</v>
      </c>
    </row>
    <row r="15" spans="1:19" s="69" customFormat="1" ht="12.75" customHeight="1">
      <c r="A15" s="169" t="s">
        <v>98</v>
      </c>
      <c r="B15" s="170"/>
      <c r="C15" s="66">
        <f>SUM(C16:C16)</f>
        <v>1444.4</v>
      </c>
      <c r="D15" s="67">
        <f>SUM(D16:D16)</f>
        <v>80</v>
      </c>
      <c r="E15" s="67">
        <f>SUM(E16:E16)</f>
        <v>2</v>
      </c>
      <c r="F15" s="66">
        <f>SUM(F16:F16)</f>
        <v>6645304.3700000001</v>
      </c>
    </row>
    <row r="16" spans="1:19" s="69" customFormat="1" ht="25.5">
      <c r="A16" s="2">
        <v>34</v>
      </c>
      <c r="B16" s="3" t="s">
        <v>101</v>
      </c>
      <c r="C16" s="66">
        <f>'Приложение 1'!I22</f>
        <v>1444.4</v>
      </c>
      <c r="D16" s="67">
        <f>'Приложение 1'!K22</f>
        <v>80</v>
      </c>
      <c r="E16" s="70">
        <v>2</v>
      </c>
      <c r="F16" s="66">
        <f>'Приложение 1'!L22</f>
        <v>6645304.3700000001</v>
      </c>
    </row>
  </sheetData>
  <mergeCells count="15">
    <mergeCell ref="A15:B15"/>
    <mergeCell ref="H2:S2"/>
    <mergeCell ref="C2:F2"/>
    <mergeCell ref="E1:F1"/>
    <mergeCell ref="A3:F4"/>
    <mergeCell ref="A13:B13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0.19685039370078741" bottom="0.19685039370078741" header="0.19685039370078741" footer="0.19685039370078741"/>
  <pageSetup scale="87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2019-03-20T08:10:36Z</cp:lastPrinted>
  <dcterms:created xsi:type="dcterms:W3CDTF">2014-06-23T04:55:08Z</dcterms:created>
  <dcterms:modified xsi:type="dcterms:W3CDTF">2019-03-20T08:10:42Z</dcterms:modified>
</cp:coreProperties>
</file>